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O:\OMIS\EZAK\2023\2307 Ko - ZŠ Májová - nástavba družny - stavba (dotace)\1_podklady k VZ\Výkaz výměr\"/>
    </mc:Choice>
  </mc:AlternateContent>
  <xr:revisionPtr revIDLastSave="0" documentId="8_{41A0DB49-9775-4437-8220-BFE726A857F8}" xr6:coauthVersionLast="36" xr6:coauthVersionMax="36" xr10:uidLastSave="{00000000-0000-0000-0000-000000000000}"/>
  <bookViews>
    <workbookView xWindow="0" yWindow="0" windowWidth="21570" windowHeight="7230" xr2:uid="{00000000-000D-0000-FFFF-FFFF00000000}"/>
  </bookViews>
  <sheets>
    <sheet name="Rekapitulace stavby" sheetId="1" r:id="rId1"/>
    <sheet name="022023 - ZŠ Májová - reko..." sheetId="2" r:id="rId2"/>
  </sheets>
  <definedNames>
    <definedName name="_xlnm._FilterDatabase" localSheetId="1" hidden="1">'022023 - ZŠ Májová - reko...'!$C$130:$K$273</definedName>
    <definedName name="_xlnm.Print_Titles" localSheetId="1">'022023 - ZŠ Májová - reko...'!$130:$130</definedName>
    <definedName name="_xlnm.Print_Titles" localSheetId="0">'Rekapitulace stavby'!$92:$92</definedName>
    <definedName name="_xlnm.Print_Area" localSheetId="1">'022023 - ZŠ Májová - reko...'!$C$4:$J$76,'022023 - ZŠ Májová - reko...'!$C$82:$J$112,'022023 - ZŠ Májová - reko...'!$C$118:$K$273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273" i="2" l="1"/>
  <c r="J266" i="2"/>
  <c r="J259" i="2"/>
  <c r="J37" i="2"/>
  <c r="J36" i="2"/>
  <c r="AY95" i="1"/>
  <c r="J35" i="2"/>
  <c r="AX95" i="1"/>
  <c r="J111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J109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J107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T137" i="2" s="1"/>
  <c r="R138" i="2"/>
  <c r="R137" i="2"/>
  <c r="P138" i="2"/>
  <c r="P137" i="2" s="1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F125" i="2"/>
  <c r="E123" i="2"/>
  <c r="F89" i="2"/>
  <c r="E87" i="2"/>
  <c r="J24" i="2"/>
  <c r="E24" i="2"/>
  <c r="J92" i="2" s="1"/>
  <c r="J23" i="2"/>
  <c r="J21" i="2"/>
  <c r="E21" i="2"/>
  <c r="J127" i="2" s="1"/>
  <c r="J20" i="2"/>
  <c r="J18" i="2"/>
  <c r="E18" i="2"/>
  <c r="F128" i="2" s="1"/>
  <c r="J17" i="2"/>
  <c r="J15" i="2"/>
  <c r="E15" i="2"/>
  <c r="F127" i="2" s="1"/>
  <c r="J14" i="2"/>
  <c r="J12" i="2"/>
  <c r="J125" i="2" s="1"/>
  <c r="E7" i="2"/>
  <c r="E85" i="2"/>
  <c r="L90" i="1"/>
  <c r="AM90" i="1"/>
  <c r="AM89" i="1"/>
  <c r="L89" i="1"/>
  <c r="AM87" i="1"/>
  <c r="L87" i="1"/>
  <c r="L85" i="1"/>
  <c r="L84" i="1"/>
  <c r="J268" i="2"/>
  <c r="J261" i="2"/>
  <c r="BK255" i="2"/>
  <c r="BK253" i="2"/>
  <c r="BK248" i="2"/>
  <c r="BK244" i="2"/>
  <c r="J236" i="2"/>
  <c r="BK234" i="2"/>
  <c r="J230" i="2"/>
  <c r="J226" i="2"/>
  <c r="BK220" i="2"/>
  <c r="BK216" i="2"/>
  <c r="J211" i="2"/>
  <c r="J206" i="2"/>
  <c r="J204" i="2"/>
  <c r="BK198" i="2"/>
  <c r="BK194" i="2"/>
  <c r="BK190" i="2"/>
  <c r="J184" i="2"/>
  <c r="BK179" i="2"/>
  <c r="J175" i="2"/>
  <c r="BK173" i="2"/>
  <c r="J168" i="2"/>
  <c r="BK162" i="2"/>
  <c r="BK154" i="2"/>
  <c r="J150" i="2"/>
  <c r="J148" i="2"/>
  <c r="J144" i="2"/>
  <c r="J138" i="2"/>
  <c r="J132" i="2"/>
  <c r="BK270" i="2"/>
  <c r="BK264" i="2"/>
  <c r="BK257" i="2"/>
  <c r="J253" i="2"/>
  <c r="J248" i="2"/>
  <c r="J244" i="2"/>
  <c r="J242" i="2"/>
  <c r="J234" i="2"/>
  <c r="BK230" i="2"/>
  <c r="BK228" i="2"/>
  <c r="J224" i="2"/>
  <c r="J220" i="2"/>
  <c r="BK213" i="2"/>
  <c r="J208" i="2"/>
  <c r="BK204" i="2"/>
  <c r="BK202" i="2"/>
  <c r="BK196" i="2"/>
  <c r="BK192" i="2"/>
  <c r="J186" i="2"/>
  <c r="BK181" i="2"/>
  <c r="BK177" i="2"/>
  <c r="BK175" i="2"/>
  <c r="BK168" i="2"/>
  <c r="J162" i="2"/>
  <c r="J158" i="2"/>
  <c r="BK152" i="2"/>
  <c r="BK148" i="2"/>
  <c r="BK144" i="2"/>
  <c r="BK138" i="2"/>
  <c r="BK132" i="2"/>
  <c r="J270" i="2"/>
  <c r="J264" i="2"/>
  <c r="J257" i="2"/>
  <c r="BK251" i="2"/>
  <c r="BK246" i="2"/>
  <c r="BK242" i="2"/>
  <c r="J240" i="2"/>
  <c r="J232" i="2"/>
  <c r="J228" i="2"/>
  <c r="BK224" i="2"/>
  <c r="J222" i="2"/>
  <c r="J218" i="2"/>
  <c r="J213" i="2"/>
  <c r="BK208" i="2"/>
  <c r="J202" i="2"/>
  <c r="BK200" i="2"/>
  <c r="J196" i="2"/>
  <c r="J192" i="2"/>
  <c r="BK186" i="2"/>
  <c r="J181" i="2"/>
  <c r="J177" i="2"/>
  <c r="J171" i="2"/>
  <c r="J165" i="2"/>
  <c r="J160" i="2"/>
  <c r="BK158" i="2"/>
  <c r="J152" i="2"/>
  <c r="BK146" i="2"/>
  <c r="BK142" i="2"/>
  <c r="J134" i="2"/>
  <c r="AS94" i="1"/>
  <c r="BK268" i="2"/>
  <c r="BK261" i="2"/>
  <c r="J255" i="2"/>
  <c r="J251" i="2"/>
  <c r="J246" i="2"/>
  <c r="BK240" i="2"/>
  <c r="BK236" i="2"/>
  <c r="BK232" i="2"/>
  <c r="BK226" i="2"/>
  <c r="BK222" i="2"/>
  <c r="BK218" i="2"/>
  <c r="J216" i="2"/>
  <c r="BK211" i="2"/>
  <c r="BK206" i="2"/>
  <c r="J200" i="2"/>
  <c r="J198" i="2"/>
  <c r="J194" i="2"/>
  <c r="J190" i="2"/>
  <c r="BK184" i="2"/>
  <c r="J179" i="2"/>
  <c r="J173" i="2"/>
  <c r="BK171" i="2"/>
  <c r="BK165" i="2"/>
  <c r="BK160" i="2"/>
  <c r="J154" i="2"/>
  <c r="BK150" i="2"/>
  <c r="J146" i="2"/>
  <c r="J142" i="2"/>
  <c r="BK134" i="2"/>
  <c r="P141" i="2" l="1"/>
  <c r="T141" i="2"/>
  <c r="P157" i="2"/>
  <c r="T157" i="2"/>
  <c r="P189" i="2"/>
  <c r="R189" i="2"/>
  <c r="BK239" i="2"/>
  <c r="J239" i="2"/>
  <c r="J106" i="2" s="1"/>
  <c r="R239" i="2"/>
  <c r="BK260" i="2"/>
  <c r="J260" i="2"/>
  <c r="J108" i="2" s="1"/>
  <c r="R260" i="2"/>
  <c r="BK267" i="2"/>
  <c r="J267" i="2"/>
  <c r="J110" i="2" s="1"/>
  <c r="T267" i="2"/>
  <c r="BK141" i="2"/>
  <c r="J141" i="2"/>
  <c r="J100" i="2" s="1"/>
  <c r="R141" i="2"/>
  <c r="BK157" i="2"/>
  <c r="J157" i="2"/>
  <c r="J102" i="2" s="1"/>
  <c r="R157" i="2"/>
  <c r="BK189" i="2"/>
  <c r="J189" i="2"/>
  <c r="J104" i="2" s="1"/>
  <c r="T189" i="2"/>
  <c r="P239" i="2"/>
  <c r="T239" i="2"/>
  <c r="P260" i="2"/>
  <c r="T260" i="2"/>
  <c r="P267" i="2"/>
  <c r="R267" i="2"/>
  <c r="BK137" i="2"/>
  <c r="J137" i="2"/>
  <c r="J98" i="2"/>
  <c r="J89" i="2"/>
  <c r="F91" i="2"/>
  <c r="F92" i="2"/>
  <c r="E121" i="2"/>
  <c r="J128" i="2"/>
  <c r="BE132" i="2"/>
  <c r="BE134" i="2"/>
  <c r="BE138" i="2"/>
  <c r="BE142" i="2"/>
  <c r="BE150" i="2"/>
  <c r="BE158" i="2"/>
  <c r="BE168" i="2"/>
  <c r="BE171" i="2"/>
  <c r="BE173" i="2"/>
  <c r="BE192" i="2"/>
  <c r="BE194" i="2"/>
  <c r="BE202" i="2"/>
  <c r="BE204" i="2"/>
  <c r="BE206" i="2"/>
  <c r="BE211" i="2"/>
  <c r="BE216" i="2"/>
  <c r="BE220" i="2"/>
  <c r="BE224" i="2"/>
  <c r="BE226" i="2"/>
  <c r="BE230" i="2"/>
  <c r="BE232" i="2"/>
  <c r="BE236" i="2"/>
  <c r="BE240" i="2"/>
  <c r="BE242" i="2"/>
  <c r="BE255" i="2"/>
  <c r="BE264" i="2"/>
  <c r="BE268" i="2"/>
  <c r="J91" i="2"/>
  <c r="BE144" i="2"/>
  <c r="BE146" i="2"/>
  <c r="BE148" i="2"/>
  <c r="BE152" i="2"/>
  <c r="BE154" i="2"/>
  <c r="BE160" i="2"/>
  <c r="BE162" i="2"/>
  <c r="BE165" i="2"/>
  <c r="BE175" i="2"/>
  <c r="BE177" i="2"/>
  <c r="BE179" i="2"/>
  <c r="BE181" i="2"/>
  <c r="BE184" i="2"/>
  <c r="BE186" i="2"/>
  <c r="BE190" i="2"/>
  <c r="BE196" i="2"/>
  <c r="BE198" i="2"/>
  <c r="BE200" i="2"/>
  <c r="BE208" i="2"/>
  <c r="BE213" i="2"/>
  <c r="BE218" i="2"/>
  <c r="BE222" i="2"/>
  <c r="BE228" i="2"/>
  <c r="BE234" i="2"/>
  <c r="BE244" i="2"/>
  <c r="BE246" i="2"/>
  <c r="BE248" i="2"/>
  <c r="BE251" i="2"/>
  <c r="BE253" i="2"/>
  <c r="BE257" i="2"/>
  <c r="BE261" i="2"/>
  <c r="BE270" i="2"/>
  <c r="F36" i="2"/>
  <c r="BC95" i="1" s="1"/>
  <c r="BC94" i="1" s="1"/>
  <c r="AY94" i="1" s="1"/>
  <c r="F34" i="2"/>
  <c r="BA95" i="1" s="1"/>
  <c r="BA94" i="1" s="1"/>
  <c r="AW94" i="1" s="1"/>
  <c r="AK30" i="1" s="1"/>
  <c r="F35" i="2"/>
  <c r="BB95" i="1"/>
  <c r="BB94" i="1"/>
  <c r="W31" i="1" s="1"/>
  <c r="J34" i="2"/>
  <c r="AW95" i="1"/>
  <c r="F37" i="2"/>
  <c r="BD95" i="1" s="1"/>
  <c r="BD94" i="1" s="1"/>
  <c r="W33" i="1" s="1"/>
  <c r="T238" i="2" l="1"/>
  <c r="P238" i="2"/>
  <c r="T188" i="2"/>
  <c r="T156" i="2"/>
  <c r="T140" i="2" s="1"/>
  <c r="T136" i="2" s="1"/>
  <c r="T131" i="2" s="1"/>
  <c r="R238" i="2"/>
  <c r="R188" i="2" s="1"/>
  <c r="R156" i="2" s="1"/>
  <c r="R140" i="2" s="1"/>
  <c r="R136" i="2" s="1"/>
  <c r="R131" i="2" s="1"/>
  <c r="P188" i="2"/>
  <c r="P156" i="2"/>
  <c r="P140" i="2"/>
  <c r="P136" i="2" s="1"/>
  <c r="P131" i="2" s="1"/>
  <c r="AU95" i="1" s="1"/>
  <c r="AU94" i="1" s="1"/>
  <c r="BK238" i="2"/>
  <c r="J238" i="2" s="1"/>
  <c r="J105" i="2" s="1"/>
  <c r="J33" i="2"/>
  <c r="AV95" i="1" s="1"/>
  <c r="AT95" i="1" s="1"/>
  <c r="AX94" i="1"/>
  <c r="W30" i="1"/>
  <c r="W32" i="1"/>
  <c r="F33" i="2"/>
  <c r="AZ95" i="1" s="1"/>
  <c r="AZ94" i="1" s="1"/>
  <c r="W29" i="1" s="1"/>
  <c r="BK188" i="2" l="1"/>
  <c r="J188" i="2" s="1"/>
  <c r="J103" i="2" s="1"/>
  <c r="BK156" i="2"/>
  <c r="J156" i="2"/>
  <c r="J101" i="2"/>
  <c r="AV94" i="1"/>
  <c r="AK29" i="1"/>
  <c r="BK140" i="2" l="1"/>
  <c r="J140" i="2"/>
  <c r="J99" i="2"/>
  <c r="AT94" i="1"/>
  <c r="BK136" i="2" l="1"/>
  <c r="J136" i="2"/>
  <c r="J97" i="2"/>
  <c r="BK131" i="2" l="1"/>
  <c r="J131" i="2"/>
  <c r="J30" i="2"/>
  <c r="AG95" i="1"/>
  <c r="AG94" i="1" s="1"/>
  <c r="AK26" i="1" s="1"/>
  <c r="J96" i="2" l="1"/>
  <c r="J39" i="2"/>
  <c r="AN95" i="1"/>
  <c r="AK35" i="1"/>
  <c r="AN94" i="1"/>
</calcChain>
</file>

<file path=xl/sharedStrings.xml><?xml version="1.0" encoding="utf-8"?>
<sst xmlns="http://schemas.openxmlformats.org/spreadsheetml/2006/main" count="1514" uniqueCount="351">
  <si>
    <t>Export Komplet</t>
  </si>
  <si>
    <t/>
  </si>
  <si>
    <t>2.0</t>
  </si>
  <si>
    <t>ZAMOK</t>
  </si>
  <si>
    <t>False</t>
  </si>
  <si>
    <t>{ad4198b4-840c-4ae0-bece-1dca89e095f3}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</si>
  <si>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</si>
  <si>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</si>
  <si>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</si>
  <si>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</si>
  <si>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</si>
  <si>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</si>
  <si>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</si>
  <si>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</si>
  <si>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</si>
  <si>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</si>
  <si>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</si>
  <si>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Májová Ostrov-rekonstr.rozvodů V+K-R</t>
  </si>
  <si>
    <t>KSO:</t>
  </si>
  <si>
    <t>CC-CZ:</t>
  </si>
  <si>
    <t>Místo:</t>
  </si>
  <si>
    <t xml:space="preserve"> </t>
  </si>
  <si>
    <t>Datum:</t>
  </si>
  <si>
    <t>26. 1. 2023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</si>
  <si>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</si>
  <si>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</si>
  <si>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</si>
  <si>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</si>
  <si>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</si>
  <si>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</si>
  <si>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</si>
  <si>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</si>
  <si>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</si>
  <si>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</si>
  <si>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</si>
  <si>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</si>
  <si>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</si>
  <si>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</si>
  <si>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</si>
  <si>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</si>
  <si>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</si>
  <si>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</si>
  <si>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</si>
  <si>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</si>
  <si>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</si>
  <si>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</si>
  <si>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</si>
  <si>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</si>
  <si>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</si>
  <si>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</si>
  <si>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</si>
  <si>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</si>
  <si>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</si>
  <si>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</si>
  <si>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</si>
  <si>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</si>
  <si>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</si>
  <si>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</si>
  <si>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</si>
  <si>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</si>
  <si>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</si>
  <si>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</si>
  <si>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</si>
  <si>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</si>
  <si>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</si>
  <si>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</si>
  <si>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</si>
  <si>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</si>
  <si>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</si>
  <si>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</si>
  <si>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</si>
  <si>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</si>
  <si>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</si>
  <si>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</si>
  <si>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</si>
  <si>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</si>
  <si>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</si>
  <si>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022023</t>
  </si>
  <si>
    <t>ZŠ Májová - rekonstrukce rozvodů vody a kanalizace</t>
  </si>
  <si>
    <t>STA</t>
  </si>
  <si>
    <t>1</t>
  </si>
  <si>
    <t>{913656df-32ad-40c3-b882-7e41d192d5d7}</t>
  </si>
  <si>
    <t>2</t>
  </si>
  <si>
    <t>KRYCÍ LIST SOUPISU PRACÍ</t>
  </si>
  <si>
    <t>Objekt:</t>
  </si>
  <si>
    <t>022023 - ZŠ Májová - rekonstrukce rozvodů vody a kanalizace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</si>
  <si>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</si>
  <si>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</si>
  <si>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</si>
  <si>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</si>
  <si>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</si>
  <si>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D1 - </t>
  </si>
  <si>
    <t xml:space="preserve">    PRESUN HMOT - PRESUN HMOT</t>
  </si>
  <si>
    <t xml:space="preserve">    D1 - </t>
  </si>
  <si>
    <t xml:space="preserve">      IZOLACE TEPELNE - IZOLACE TEPELNE</t>
  </si>
  <si>
    <t xml:space="preserve">      D1 - </t>
  </si>
  <si>
    <t xml:space="preserve">        VNITRNI KANALIZACE - VNITRNI KANALIZACE</t>
  </si>
  <si>
    <t xml:space="preserve">        D1 - </t>
  </si>
  <si>
    <t xml:space="preserve">          VNITRNI VODOVOD - VNITRNI VODOVOD</t>
  </si>
  <si>
    <t xml:space="preserve">          D1 - </t>
  </si>
  <si>
    <t xml:space="preserve">            ZARIZOVACI PREDMETY - ZARIZOVACI PREDMETY</t>
  </si>
  <si>
    <t xml:space="preserve">            D1 - </t>
  </si>
  <si>
    <t xml:space="preserve">            RŮZNÉ - RŮZNÉ</t>
  </si>
  <si>
    <t xml:space="preserve">            DOPOČTY PRIRAZEK - DOPOČTY PRIRAZEK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</si>
  <si>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</si>
  <si>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</si>
  <si>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</si>
  <si>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</si>
  <si>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</si>
  <si>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</si>
  <si>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</si>
  <si>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</si>
  <si>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</si>
  <si>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</si>
  <si>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</si>
  <si>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</si>
  <si>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</si>
  <si>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</si>
  <si>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C95394-3111</t>
  </si>
  <si>
    <t>Osazení výrobků 1 kg do zdiva</t>
  </si>
  <si>
    <t>kus</t>
  </si>
  <si>
    <t>4</t>
  </si>
  <si>
    <t>ROZPOCET</t>
  </si>
  <si>
    <t>PP</t>
  </si>
  <si>
    <t>28323934</t>
  </si>
  <si>
    <t>Požár.ochr.manž.PROMASTOP-UniCollar</t>
  </si>
  <si>
    <t>bal</t>
  </si>
  <si>
    <t>D1</t>
  </si>
  <si>
    <t>PRESUN HMOT</t>
  </si>
  <si>
    <t>3</t>
  </si>
  <si>
    <t>C99928-1111</t>
  </si>
  <si>
    <t>Přesun hm v.do 25m     *</t>
  </si>
  <si>
    <t>t</t>
  </si>
  <si>
    <t>6</t>
  </si>
  <si>
    <t>IZOLACE TEPELNE</t>
  </si>
  <si>
    <t>C71346-2112/99</t>
  </si>
  <si>
    <t>Izol potrubí skruž PE spona DN 20</t>
  </si>
  <si>
    <t>m</t>
  </si>
  <si>
    <t>8</t>
  </si>
  <si>
    <t>5</t>
  </si>
  <si>
    <t>28770194</t>
  </si>
  <si>
    <t>Izolace PE návlek.D 22/20</t>
  </si>
  <si>
    <t>10</t>
  </si>
  <si>
    <t>C71346-2113/99</t>
  </si>
  <si>
    <t>Izol potrubí skruž PE spona DN 25</t>
  </si>
  <si>
    <t>12</t>
  </si>
  <si>
    <t>7</t>
  </si>
  <si>
    <t>28770195</t>
  </si>
  <si>
    <t>Izolace PE návlek.D 28/20</t>
  </si>
  <si>
    <t>14</t>
  </si>
  <si>
    <t>C71346-2114/99</t>
  </si>
  <si>
    <t>Izol potrubí skruž PE spona DN 32</t>
  </si>
  <si>
    <t>16</t>
  </si>
  <si>
    <t>9</t>
  </si>
  <si>
    <t>28702205</t>
  </si>
  <si>
    <t>Izolace PE návlek. D 35/20</t>
  </si>
  <si>
    <t>18</t>
  </si>
  <si>
    <t>C99871-3102</t>
  </si>
  <si>
    <t>Přesun hm izol.tepel.výška 12m</t>
  </si>
  <si>
    <t>20</t>
  </si>
  <si>
    <t>VNITRNI KANALIZACE</t>
  </si>
  <si>
    <t>11</t>
  </si>
  <si>
    <t>C72117-0905</t>
  </si>
  <si>
    <t>Potrubí PVC odpadní vsaz odb D 50</t>
  </si>
  <si>
    <t>22</t>
  </si>
  <si>
    <t>C72117-0909</t>
  </si>
  <si>
    <t>Potrubí PVC odpadní vsaz odb D 110</t>
  </si>
  <si>
    <t>24</t>
  </si>
  <si>
    <t>13</t>
  </si>
  <si>
    <t>C72117-4022/98</t>
  </si>
  <si>
    <t>Potrubí z PP HT Systém</t>
  </si>
  <si>
    <t>28</t>
  </si>
  <si>
    <t>P</t>
  </si>
  <si>
    <t>Poznámka k položce:_x000D_
odpadní hrdlové DN 40</t>
  </si>
  <si>
    <t>C72117-4023/98</t>
  </si>
  <si>
    <t>30</t>
  </si>
  <si>
    <t>Poznámka k položce:_x000D_
odpadní hrdlové DN 50</t>
  </si>
  <si>
    <t>C72117-4024/98</t>
  </si>
  <si>
    <t>32</t>
  </si>
  <si>
    <t>Poznámka k položce:_x000D_
odpadní hrdlové DN 70</t>
  </si>
  <si>
    <t>28701161</t>
  </si>
  <si>
    <t>Čisticí kus HT DN 75mm</t>
  </si>
  <si>
    <t>ks</t>
  </si>
  <si>
    <t>34</t>
  </si>
  <si>
    <t>17</t>
  </si>
  <si>
    <t>28770271</t>
  </si>
  <si>
    <t>Čisticí kus HT D 110mm</t>
  </si>
  <si>
    <t>36</t>
  </si>
  <si>
    <t>C72119-4104</t>
  </si>
  <si>
    <t>Vyvedení kanal výpustek D 40</t>
  </si>
  <si>
    <t>38</t>
  </si>
  <si>
    <t>19</t>
  </si>
  <si>
    <t>R72127-3145/01</t>
  </si>
  <si>
    <t>Mont.hlavice ventilač půd.PVC HL 900</t>
  </si>
  <si>
    <t>40</t>
  </si>
  <si>
    <t>28696990</t>
  </si>
  <si>
    <t>Hlav.vent.půdová HL 900N DN50/70/100</t>
  </si>
  <si>
    <t>42</t>
  </si>
  <si>
    <t>C72129-0111</t>
  </si>
  <si>
    <t>Zkouška těs kanal vodou -DN 125</t>
  </si>
  <si>
    <t>44</t>
  </si>
  <si>
    <t>PSC</t>
  </si>
  <si>
    <t xml:space="preserve">Poznámka k souboru cen:_x000D_
32+18 </t>
  </si>
  <si>
    <t>C72129-0112</t>
  </si>
  <si>
    <t>Zkouška těs kanal vodou - DN 200</t>
  </si>
  <si>
    <t>46</t>
  </si>
  <si>
    <t>23</t>
  </si>
  <si>
    <t>C99872-1102</t>
  </si>
  <si>
    <t>Přesun hm kanalizace výška 12m</t>
  </si>
  <si>
    <t>48</t>
  </si>
  <si>
    <t>VNITRNI VODOVOD</t>
  </si>
  <si>
    <t>C72217-0911</t>
  </si>
  <si>
    <t>Potrubí rPE vsaz odboč D 32</t>
  </si>
  <si>
    <t>50</t>
  </si>
  <si>
    <t>25</t>
  </si>
  <si>
    <t>C72217-0914</t>
  </si>
  <si>
    <t>Potrubí rPE vsaz odboč -D 63</t>
  </si>
  <si>
    <t>52</t>
  </si>
  <si>
    <t>26</t>
  </si>
  <si>
    <t>R72217-0914</t>
  </si>
  <si>
    <t>Potrubí rPE vsaz odboč -D 90</t>
  </si>
  <si>
    <t>54</t>
  </si>
  <si>
    <t>27</t>
  </si>
  <si>
    <t>28653317</t>
  </si>
  <si>
    <t>Redukce tlak PPR D 63/32 mm      b</t>
  </si>
  <si>
    <t>56</t>
  </si>
  <si>
    <t>28653313</t>
  </si>
  <si>
    <t>Redukce tlak PPR D 32/25 mm</t>
  </si>
  <si>
    <t>58</t>
  </si>
  <si>
    <t>29</t>
  </si>
  <si>
    <t>28653311</t>
  </si>
  <si>
    <t>Redukce tlak PPR d 25/20 mm</t>
  </si>
  <si>
    <t>60</t>
  </si>
  <si>
    <t>R72217-1221/02</t>
  </si>
  <si>
    <t>Potrubí PPR D 20/2,8 PN 20</t>
  </si>
  <si>
    <t>62</t>
  </si>
  <si>
    <t>31</t>
  </si>
  <si>
    <t>R72217-1222/01</t>
  </si>
  <si>
    <t>Potrubí PPR D 25/3,5 PN 20</t>
  </si>
  <si>
    <t>64</t>
  </si>
  <si>
    <t>R72217-1223/01</t>
  </si>
  <si>
    <t>Potrubí PPR D 32/4,5 PN 20</t>
  </si>
  <si>
    <t>66</t>
  </si>
  <si>
    <t>33</t>
  </si>
  <si>
    <t>C72219-0401</t>
  </si>
  <si>
    <t>Upev vypust DN 15</t>
  </si>
  <si>
    <t>68</t>
  </si>
  <si>
    <t xml:space="preserve">Poznámka k souboru cen:_x000D_
42*2 </t>
  </si>
  <si>
    <t>C72222-0121</t>
  </si>
  <si>
    <t>Nástěnka K 247 G 1/2</t>
  </si>
  <si>
    <t>par</t>
  </si>
  <si>
    <t>70</t>
  </si>
  <si>
    <t>35</t>
  </si>
  <si>
    <t>C72223-9101</t>
  </si>
  <si>
    <t>Mtž vodov armatur 2závit G 1/2</t>
  </si>
  <si>
    <t>72</t>
  </si>
  <si>
    <t xml:space="preserve">Poznámka k souboru cen:_x000D_
1+22 </t>
  </si>
  <si>
    <t>55197811</t>
  </si>
  <si>
    <t>Ventil reg.vyv.Alwa-kombi4 G1/2"Hone</t>
  </si>
  <si>
    <t>74</t>
  </si>
  <si>
    <t>37</t>
  </si>
  <si>
    <t>28695166</t>
  </si>
  <si>
    <t>Ventil kul.plast.+vyp.PPR D 20mm</t>
  </si>
  <si>
    <t>76</t>
  </si>
  <si>
    <t>C72223-9102</t>
  </si>
  <si>
    <t>Mtž vodov armatur 2závit G 3/4</t>
  </si>
  <si>
    <t>78</t>
  </si>
  <si>
    <t>39</t>
  </si>
  <si>
    <t>28695224</t>
  </si>
  <si>
    <t>Ventil kul.plast+vyp.PPR D 25mm</t>
  </si>
  <si>
    <t>80</t>
  </si>
  <si>
    <t>C72223-9103</t>
  </si>
  <si>
    <t>Mtž vodov armatur 2závit G 1</t>
  </si>
  <si>
    <t>82</t>
  </si>
  <si>
    <t>41</t>
  </si>
  <si>
    <t>28695225</t>
  </si>
  <si>
    <t>Ventil kul.plast+vyp.PPR D 32mm</t>
  </si>
  <si>
    <t>84</t>
  </si>
  <si>
    <t>C72223-9104</t>
  </si>
  <si>
    <t>Mtž vodov armatur 2závit G 5/4</t>
  </si>
  <si>
    <t>86</t>
  </si>
  <si>
    <t>43</t>
  </si>
  <si>
    <t>28695226</t>
  </si>
  <si>
    <t>Ventil kul.plast+vyp.PPR DN 40mm</t>
  </si>
  <si>
    <t>88</t>
  </si>
  <si>
    <t>C72229-0226</t>
  </si>
  <si>
    <t>Zkouška tlak potr -DN 50</t>
  </si>
  <si>
    <t>90</t>
  </si>
  <si>
    <t>45</t>
  </si>
  <si>
    <t>C72229-0234</t>
  </si>
  <si>
    <t>Proplach a dezinfekce -DN 80</t>
  </si>
  <si>
    <t>94</t>
  </si>
  <si>
    <t>C99872-2102</t>
  </si>
  <si>
    <t>Přesun hm vodovod výška 12m</t>
  </si>
  <si>
    <t>96</t>
  </si>
  <si>
    <t>ZARIZOVACI PREDMETY</t>
  </si>
  <si>
    <t>47</t>
  </si>
  <si>
    <t>C72521-9401</t>
  </si>
  <si>
    <t>Mtž umyvadel du na šroub do zdi</t>
  </si>
  <si>
    <t>soub</t>
  </si>
  <si>
    <t>98</t>
  </si>
  <si>
    <t>64297064</t>
  </si>
  <si>
    <t>Umyvadlo š.60mm</t>
  </si>
  <si>
    <t>100</t>
  </si>
  <si>
    <t>49</t>
  </si>
  <si>
    <t>C72581-0401</t>
  </si>
  <si>
    <t>Ventil rohový -trub T 66 G 1/2</t>
  </si>
  <si>
    <t>102</t>
  </si>
  <si>
    <t>C72582-9301</t>
  </si>
  <si>
    <t>Mtž baterie umyv a dřez stojánkG1/2</t>
  </si>
  <si>
    <t>104</t>
  </si>
  <si>
    <t>51</t>
  </si>
  <si>
    <t>55198733</t>
  </si>
  <si>
    <t>Baterie stoj.páková umyvadlová</t>
  </si>
  <si>
    <t>106</t>
  </si>
  <si>
    <t>Poznámka k položce:_x000D_
bez odpad.soupravy</t>
  </si>
  <si>
    <t>C72586-9101</t>
  </si>
  <si>
    <t>Mtž uzávěrka zápach -D 40 umyv</t>
  </si>
  <si>
    <t>108</t>
  </si>
  <si>
    <t>53</t>
  </si>
  <si>
    <t>55196150</t>
  </si>
  <si>
    <t>Sifon umyvadlovy chrom DN 40</t>
  </si>
  <si>
    <t>110</t>
  </si>
  <si>
    <t>C72598-0121</t>
  </si>
  <si>
    <t>Dvířka T 3622 z PH 15/15</t>
  </si>
  <si>
    <t>112</t>
  </si>
  <si>
    <t>55</t>
  </si>
  <si>
    <t>C99872-5102</t>
  </si>
  <si>
    <t>Zařiz předm přesun hmot vyska -12m</t>
  </si>
  <si>
    <t>114</t>
  </si>
  <si>
    <t>RŮZNÉ</t>
  </si>
  <si>
    <t>C0-HZS</t>
  </si>
  <si>
    <t>Hodinové zúčtovací sazby</t>
  </si>
  <si>
    <t>hod</t>
  </si>
  <si>
    <t>116</t>
  </si>
  <si>
    <t>Poznámka k položce:_x000D_
Demontáže stávaj.rozvodů vč.likvidace</t>
  </si>
  <si>
    <t>57</t>
  </si>
  <si>
    <t>C0921</t>
  </si>
  <si>
    <t>D+M uchycení potrubí</t>
  </si>
  <si>
    <t>kpl</t>
  </si>
  <si>
    <t>118</t>
  </si>
  <si>
    <t>DOPOČTY PRIRAZEK</t>
  </si>
  <si>
    <t>C0941/01</t>
  </si>
  <si>
    <t>Vrn HSV - zednické výpomoce</t>
  </si>
  <si>
    <t>120</t>
  </si>
  <si>
    <t>59</t>
  </si>
  <si>
    <t>C0942</t>
  </si>
  <si>
    <t>VRN HSV - zařízení staveniště  2,3%</t>
  </si>
  <si>
    <t>TKč</t>
  </si>
  <si>
    <t>122</t>
  </si>
  <si>
    <t>Poznámka k položce:_x000D_
/zadá se absol.částka základny/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</si>
</sst>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9" fillId="0" borderId="3" xfId="0" applyFont="1" applyBorder="1" applyAlignment="1"/>
    <xf numFmtId="0" fontId="9" fillId="0" borderId="14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5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34" fillId="0" borderId="0" xfId="0" applyFont="1" applyAlignment="1" applyProtection="1">
      <alignment vertical="center" wrapText="1"/>
    </xf>
    <xf numFmtId="0" fontId="9" fillId="0" borderId="19" xfId="0" applyFont="1" applyBorder="1" applyAlignment="1" applyProtection="1"/>
    <xf numFmtId="0" fontId="9" fillId="0" borderId="20" xfId="0" applyFont="1" applyBorder="1" applyAlignment="1" applyProtection="1"/>
    <xf numFmtId="166" fontId="9" fillId="0" borderId="20" xfId="0" applyNumberFormat="1" applyFont="1" applyBorder="1" applyAlignment="1" applyProtection="1"/>
    <xf numFmtId="166" fontId="9" fillId="0" borderId="21" xfId="0" applyNumberFormat="1" applyFont="1" applyBorder="1" applyAlignment="1" applyProtection="1"/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19" t="s">
        <v>14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0"/>
      <c r="AL5" s="20"/>
      <c r="AM5" s="20"/>
      <c r="AN5" s="20"/>
      <c r="AO5" s="20"/>
      <c r="AP5" s="20"/>
      <c r="AQ5" s="20"/>
      <c r="AR5" s="18"/>
      <c r="BE5" s="216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21" t="s">
        <v>17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0"/>
      <c r="AL6" s="20"/>
      <c r="AM6" s="20"/>
      <c r="AN6" s="20"/>
      <c r="AO6" s="20"/>
      <c r="AP6" s="20"/>
      <c r="AQ6" s="20"/>
      <c r="AR6" s="18"/>
      <c r="BE6" s="217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17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17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17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17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17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17"/>
      <c r="BS12" s="15" t="s">
        <v>6</v>
      </c>
    </row>
    <row r="13" spans="1:74" s="1" customFormat="1" ht="12" customHeight="1">
      <c r="B13" s="19"/>
      <c r="C13" s="20"/>
      <c r="D13" s="27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28</v>
      </c>
      <c r="AO13" s="20"/>
      <c r="AP13" s="20"/>
      <c r="AQ13" s="20"/>
      <c r="AR13" s="18"/>
      <c r="BE13" s="217"/>
      <c r="BS13" s="15" t="s">
        <v>6</v>
      </c>
    </row>
    <row r="14" spans="1:74" ht="12.75">
      <c r="B14" s="19"/>
      <c r="C14" s="20"/>
      <c r="D14" s="20"/>
      <c r="E14" s="222" t="s">
        <v>28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7" t="s">
        <v>26</v>
      </c>
      <c r="AL14" s="20"/>
      <c r="AM14" s="20"/>
      <c r="AN14" s="29" t="s">
        <v>28</v>
      </c>
      <c r="AO14" s="20"/>
      <c r="AP14" s="20"/>
      <c r="AQ14" s="20"/>
      <c r="AR14" s="18"/>
      <c r="BE14" s="217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17"/>
      <c r="BS15" s="15" t="s">
        <v>4</v>
      </c>
    </row>
    <row r="16" spans="1:74" s="1" customFormat="1" ht="12" customHeight="1">
      <c r="B16" s="19"/>
      <c r="C16" s="20"/>
      <c r="D16" s="27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17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17"/>
      <c r="BS17" s="15" t="s">
        <v>30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17"/>
      <c r="BS18" s="15" t="s">
        <v>6</v>
      </c>
    </row>
    <row r="19" spans="1:71" s="1" customFormat="1" ht="12" customHeight="1">
      <c r="B19" s="19"/>
      <c r="C19" s="20"/>
      <c r="D19" s="27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17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17"/>
      <c r="BS20" s="15" t="s">
        <v>30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17"/>
    </row>
    <row r="22" spans="1:71" s="1" customFormat="1" ht="12" customHeight="1">
      <c r="B22" s="19"/>
      <c r="C22" s="20"/>
      <c r="D22" s="27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17"/>
    </row>
    <row r="23" spans="1:71" s="1" customFormat="1" ht="16.5" customHeight="1">
      <c r="B23" s="19"/>
      <c r="C23" s="20"/>
      <c r="D23" s="20"/>
      <c r="E23" s="224" t="s">
        <v>1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20"/>
      <c r="AP23" s="20"/>
      <c r="AQ23" s="20"/>
      <c r="AR23" s="18"/>
      <c r="BE23" s="217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17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17"/>
    </row>
    <row r="26" spans="1:71" s="2" customFormat="1" ht="25.9" customHeight="1">
      <c r="A26" s="32"/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25">
        <f>ROUND(AG94,2)</f>
        <v>0</v>
      </c>
      <c r="AL26" s="226"/>
      <c r="AM26" s="226"/>
      <c r="AN26" s="226"/>
      <c r="AO26" s="226"/>
      <c r="AP26" s="34"/>
      <c r="AQ26" s="34"/>
      <c r="AR26" s="37"/>
      <c r="BE26" s="217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17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27" t="s">
        <v>34</v>
      </c>
      <c r="M28" s="227"/>
      <c r="N28" s="227"/>
      <c r="O28" s="227"/>
      <c r="P28" s="227"/>
      <c r="Q28" s="34"/>
      <c r="R28" s="34"/>
      <c r="S28" s="34"/>
      <c r="T28" s="34"/>
      <c r="U28" s="34"/>
      <c r="V28" s="34"/>
      <c r="W28" s="227" t="s">
        <v>35</v>
      </c>
      <c r="X28" s="227"/>
      <c r="Y28" s="227"/>
      <c r="Z28" s="227"/>
      <c r="AA28" s="227"/>
      <c r="AB28" s="227"/>
      <c r="AC28" s="227"/>
      <c r="AD28" s="227"/>
      <c r="AE28" s="227"/>
      <c r="AF28" s="34"/>
      <c r="AG28" s="34"/>
      <c r="AH28" s="34"/>
      <c r="AI28" s="34"/>
      <c r="AJ28" s="34"/>
      <c r="AK28" s="227" t="s">
        <v>36</v>
      </c>
      <c r="AL28" s="227"/>
      <c r="AM28" s="227"/>
      <c r="AN28" s="227"/>
      <c r="AO28" s="227"/>
      <c r="AP28" s="34"/>
      <c r="AQ28" s="34"/>
      <c r="AR28" s="37"/>
      <c r="BE28" s="217"/>
    </row>
    <row r="29" spans="1:71" s="3" customFormat="1" ht="14.45" customHeight="1">
      <c r="B29" s="38"/>
      <c r="C29" s="39"/>
      <c r="D29" s="27" t="s">
        <v>37</v>
      </c>
      <c r="E29" s="39"/>
      <c r="F29" s="27" t="s">
        <v>38</v>
      </c>
      <c r="G29" s="39"/>
      <c r="H29" s="39"/>
      <c r="I29" s="39"/>
      <c r="J29" s="39"/>
      <c r="K29" s="39"/>
      <c r="L29" s="230">
        <v>0.21</v>
      </c>
      <c r="M29" s="229"/>
      <c r="N29" s="229"/>
      <c r="O29" s="229"/>
      <c r="P29" s="229"/>
      <c r="Q29" s="39"/>
      <c r="R29" s="39"/>
      <c r="S29" s="39"/>
      <c r="T29" s="39"/>
      <c r="U29" s="39"/>
      <c r="V29" s="39"/>
      <c r="W29" s="228">
        <f>ROUND(AZ94, 2)</f>
        <v>0</v>
      </c>
      <c r="X29" s="229"/>
      <c r="Y29" s="229"/>
      <c r="Z29" s="229"/>
      <c r="AA29" s="229"/>
      <c r="AB29" s="229"/>
      <c r="AC29" s="229"/>
      <c r="AD29" s="229"/>
      <c r="AE29" s="229"/>
      <c r="AF29" s="39"/>
      <c r="AG29" s="39"/>
      <c r="AH29" s="39"/>
      <c r="AI29" s="39"/>
      <c r="AJ29" s="39"/>
      <c r="AK29" s="228">
        <f>ROUND(AV94, 2)</f>
        <v>0</v>
      </c>
      <c r="AL29" s="229"/>
      <c r="AM29" s="229"/>
      <c r="AN29" s="229"/>
      <c r="AO29" s="229"/>
      <c r="AP29" s="39"/>
      <c r="AQ29" s="39"/>
      <c r="AR29" s="40"/>
      <c r="BE29" s="218"/>
    </row>
    <row r="30" spans="1:71" s="3" customFormat="1" ht="14.45" customHeight="1">
      <c r="B30" s="38"/>
      <c r="C30" s="39"/>
      <c r="D30" s="39"/>
      <c r="E30" s="39"/>
      <c r="F30" s="27" t="s">
        <v>39</v>
      </c>
      <c r="G30" s="39"/>
      <c r="H30" s="39"/>
      <c r="I30" s="39"/>
      <c r="J30" s="39"/>
      <c r="K30" s="39"/>
      <c r="L30" s="230">
        <v>0.15</v>
      </c>
      <c r="M30" s="229"/>
      <c r="N30" s="229"/>
      <c r="O30" s="229"/>
      <c r="P30" s="229"/>
      <c r="Q30" s="39"/>
      <c r="R30" s="39"/>
      <c r="S30" s="39"/>
      <c r="T30" s="39"/>
      <c r="U30" s="39"/>
      <c r="V30" s="39"/>
      <c r="W30" s="228">
        <f>ROUND(BA94, 2)</f>
        <v>0</v>
      </c>
      <c r="X30" s="229"/>
      <c r="Y30" s="229"/>
      <c r="Z30" s="229"/>
      <c r="AA30" s="229"/>
      <c r="AB30" s="229"/>
      <c r="AC30" s="229"/>
      <c r="AD30" s="229"/>
      <c r="AE30" s="229"/>
      <c r="AF30" s="39"/>
      <c r="AG30" s="39"/>
      <c r="AH30" s="39"/>
      <c r="AI30" s="39"/>
      <c r="AJ30" s="39"/>
      <c r="AK30" s="228">
        <f>ROUND(AW94, 2)</f>
        <v>0</v>
      </c>
      <c r="AL30" s="229"/>
      <c r="AM30" s="229"/>
      <c r="AN30" s="229"/>
      <c r="AO30" s="229"/>
      <c r="AP30" s="39"/>
      <c r="AQ30" s="39"/>
      <c r="AR30" s="40"/>
      <c r="BE30" s="218"/>
    </row>
    <row r="31" spans="1:71" s="3" customFormat="1" ht="14.45" hidden="1" customHeight="1">
      <c r="B31" s="38"/>
      <c r="C31" s="39"/>
      <c r="D31" s="39"/>
      <c r="E31" s="39"/>
      <c r="F31" s="27" t="s">
        <v>40</v>
      </c>
      <c r="G31" s="39"/>
      <c r="H31" s="39"/>
      <c r="I31" s="39"/>
      <c r="J31" s="39"/>
      <c r="K31" s="39"/>
      <c r="L31" s="230">
        <v>0.21</v>
      </c>
      <c r="M31" s="229"/>
      <c r="N31" s="229"/>
      <c r="O31" s="229"/>
      <c r="P31" s="229"/>
      <c r="Q31" s="39"/>
      <c r="R31" s="39"/>
      <c r="S31" s="39"/>
      <c r="T31" s="39"/>
      <c r="U31" s="39"/>
      <c r="V31" s="39"/>
      <c r="W31" s="228">
        <f>ROUND(BB94, 2)</f>
        <v>0</v>
      </c>
      <c r="X31" s="229"/>
      <c r="Y31" s="229"/>
      <c r="Z31" s="229"/>
      <c r="AA31" s="229"/>
      <c r="AB31" s="229"/>
      <c r="AC31" s="229"/>
      <c r="AD31" s="229"/>
      <c r="AE31" s="229"/>
      <c r="AF31" s="39"/>
      <c r="AG31" s="39"/>
      <c r="AH31" s="39"/>
      <c r="AI31" s="39"/>
      <c r="AJ31" s="39"/>
      <c r="AK31" s="228">
        <v>0</v>
      </c>
      <c r="AL31" s="229"/>
      <c r="AM31" s="229"/>
      <c r="AN31" s="229"/>
      <c r="AO31" s="229"/>
      <c r="AP31" s="39"/>
      <c r="AQ31" s="39"/>
      <c r="AR31" s="40"/>
      <c r="BE31" s="218"/>
    </row>
    <row r="32" spans="1:71" s="3" customFormat="1" ht="14.45" hidden="1" customHeight="1">
      <c r="B32" s="38"/>
      <c r="C32" s="39"/>
      <c r="D32" s="39"/>
      <c r="E32" s="39"/>
      <c r="F32" s="27" t="s">
        <v>41</v>
      </c>
      <c r="G32" s="39"/>
      <c r="H32" s="39"/>
      <c r="I32" s="39"/>
      <c r="J32" s="39"/>
      <c r="K32" s="39"/>
      <c r="L32" s="230">
        <v>0.15</v>
      </c>
      <c r="M32" s="229"/>
      <c r="N32" s="229"/>
      <c r="O32" s="229"/>
      <c r="P32" s="229"/>
      <c r="Q32" s="39"/>
      <c r="R32" s="39"/>
      <c r="S32" s="39"/>
      <c r="T32" s="39"/>
      <c r="U32" s="39"/>
      <c r="V32" s="39"/>
      <c r="W32" s="228">
        <f>ROUND(BC94, 2)</f>
        <v>0</v>
      </c>
      <c r="X32" s="229"/>
      <c r="Y32" s="229"/>
      <c r="Z32" s="229"/>
      <c r="AA32" s="229"/>
      <c r="AB32" s="229"/>
      <c r="AC32" s="229"/>
      <c r="AD32" s="229"/>
      <c r="AE32" s="229"/>
      <c r="AF32" s="39"/>
      <c r="AG32" s="39"/>
      <c r="AH32" s="39"/>
      <c r="AI32" s="39"/>
      <c r="AJ32" s="39"/>
      <c r="AK32" s="228">
        <v>0</v>
      </c>
      <c r="AL32" s="229"/>
      <c r="AM32" s="229"/>
      <c r="AN32" s="229"/>
      <c r="AO32" s="229"/>
      <c r="AP32" s="39"/>
      <c r="AQ32" s="39"/>
      <c r="AR32" s="40"/>
      <c r="BE32" s="218"/>
    </row>
    <row r="33" spans="1:57" s="3" customFormat="1" ht="14.45" hidden="1" customHeight="1">
      <c r="B33" s="38"/>
      <c r="C33" s="39"/>
      <c r="D33" s="39"/>
      <c r="E33" s="39"/>
      <c r="F33" s="27" t="s">
        <v>42</v>
      </c>
      <c r="G33" s="39"/>
      <c r="H33" s="39"/>
      <c r="I33" s="39"/>
      <c r="J33" s="39"/>
      <c r="K33" s="39"/>
      <c r="L33" s="230">
        <v>0</v>
      </c>
      <c r="M33" s="229"/>
      <c r="N33" s="229"/>
      <c r="O33" s="229"/>
      <c r="P33" s="229"/>
      <c r="Q33" s="39"/>
      <c r="R33" s="39"/>
      <c r="S33" s="39"/>
      <c r="T33" s="39"/>
      <c r="U33" s="39"/>
      <c r="V33" s="39"/>
      <c r="W33" s="228">
        <f>ROUND(BD94, 2)</f>
        <v>0</v>
      </c>
      <c r="X33" s="229"/>
      <c r="Y33" s="229"/>
      <c r="Z33" s="229"/>
      <c r="AA33" s="229"/>
      <c r="AB33" s="229"/>
      <c r="AC33" s="229"/>
      <c r="AD33" s="229"/>
      <c r="AE33" s="229"/>
      <c r="AF33" s="39"/>
      <c r="AG33" s="39"/>
      <c r="AH33" s="39"/>
      <c r="AI33" s="39"/>
      <c r="AJ33" s="39"/>
      <c r="AK33" s="228">
        <v>0</v>
      </c>
      <c r="AL33" s="229"/>
      <c r="AM33" s="229"/>
      <c r="AN33" s="229"/>
      <c r="AO33" s="229"/>
      <c r="AP33" s="39"/>
      <c r="AQ33" s="39"/>
      <c r="AR33" s="40"/>
      <c r="BE33" s="218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17"/>
    </row>
    <row r="35" spans="1:57" s="2" customFormat="1" ht="25.9" customHeight="1">
      <c r="A35" s="32"/>
      <c r="B35" s="33"/>
      <c r="C35" s="41"/>
      <c r="D35" s="42" t="s">
        <v>43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44</v>
      </c>
      <c r="U35" s="43"/>
      <c r="V35" s="43"/>
      <c r="W35" s="43"/>
      <c r="X35" s="231" t="s">
        <v>45</v>
      </c>
      <c r="Y35" s="232"/>
      <c r="Z35" s="232"/>
      <c r="AA35" s="232"/>
      <c r="AB35" s="232"/>
      <c r="AC35" s="43"/>
      <c r="AD35" s="43"/>
      <c r="AE35" s="43"/>
      <c r="AF35" s="43"/>
      <c r="AG35" s="43"/>
      <c r="AH35" s="43"/>
      <c r="AI35" s="43"/>
      <c r="AJ35" s="43"/>
      <c r="AK35" s="233">
        <f>SUM(AK26:AK33)</f>
        <v>0</v>
      </c>
      <c r="AL35" s="232"/>
      <c r="AM35" s="232"/>
      <c r="AN35" s="232"/>
      <c r="AO35" s="234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46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47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48</v>
      </c>
      <c r="AI60" s="36"/>
      <c r="AJ60" s="36"/>
      <c r="AK60" s="36"/>
      <c r="AL60" s="36"/>
      <c r="AM60" s="50" t="s">
        <v>49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50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51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48</v>
      </c>
      <c r="AI75" s="36"/>
      <c r="AJ75" s="36"/>
      <c r="AK75" s="36"/>
      <c r="AL75" s="36"/>
      <c r="AM75" s="50" t="s">
        <v>49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IMPORT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35" t="str">
        <f>K6</f>
        <v>ZŠ Májová Ostrov-rekonstr.rozvodů V+K-R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61"/>
      <c r="AL85" s="61"/>
      <c r="AM85" s="61"/>
      <c r="AN85" s="61"/>
      <c r="AO85" s="61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37" t="str">
        <f>IF(AN8= "","",AN8)</f>
        <v>26. 1. 2023</v>
      </c>
      <c r="AN87" s="237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29</v>
      </c>
      <c r="AJ89" s="34"/>
      <c r="AK89" s="34"/>
      <c r="AL89" s="34"/>
      <c r="AM89" s="238" t="str">
        <f>IF(E17="","",E17)</f>
        <v xml:space="preserve"> </v>
      </c>
      <c r="AN89" s="239"/>
      <c r="AO89" s="239"/>
      <c r="AP89" s="239"/>
      <c r="AQ89" s="34"/>
      <c r="AR89" s="37"/>
      <c r="AS89" s="240" t="s">
        <v>53</v>
      </c>
      <c r="AT89" s="241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7" t="s">
        <v>27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31</v>
      </c>
      <c r="AJ90" s="34"/>
      <c r="AK90" s="34"/>
      <c r="AL90" s="34"/>
      <c r="AM90" s="238" t="str">
        <f>IF(E20="","",E20)</f>
        <v xml:space="preserve"> </v>
      </c>
      <c r="AN90" s="239"/>
      <c r="AO90" s="239"/>
      <c r="AP90" s="239"/>
      <c r="AQ90" s="34"/>
      <c r="AR90" s="37"/>
      <c r="AS90" s="242"/>
      <c r="AT90" s="243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44"/>
      <c r="AT91" s="245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46" t="s">
        <v>54</v>
      </c>
      <c r="D92" s="247"/>
      <c r="E92" s="247"/>
      <c r="F92" s="247"/>
      <c r="G92" s="247"/>
      <c r="H92" s="71"/>
      <c r="I92" s="248" t="s">
        <v>55</v>
      </c>
      <c r="J92" s="247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  <c r="AA92" s="247"/>
      <c r="AB92" s="247"/>
      <c r="AC92" s="247"/>
      <c r="AD92" s="247"/>
      <c r="AE92" s="247"/>
      <c r="AF92" s="247"/>
      <c r="AG92" s="249" t="s">
        <v>56</v>
      </c>
      <c r="AH92" s="247"/>
      <c r="AI92" s="247"/>
      <c r="AJ92" s="247"/>
      <c r="AK92" s="247"/>
      <c r="AL92" s="247"/>
      <c r="AM92" s="247"/>
      <c r="AN92" s="248" t="s">
        <v>57</v>
      </c>
      <c r="AO92" s="247"/>
      <c r="AP92" s="250"/>
      <c r="AQ92" s="72" t="s">
        <v>58</v>
      </c>
      <c r="AR92" s="37"/>
      <c r="AS92" s="73" t="s">
        <v>59</v>
      </c>
      <c r="AT92" s="74" t="s">
        <v>60</v>
      </c>
      <c r="AU92" s="74" t="s">
        <v>61</v>
      </c>
      <c r="AV92" s="74" t="s">
        <v>62</v>
      </c>
      <c r="AW92" s="74" t="s">
        <v>63</v>
      </c>
      <c r="AX92" s="74" t="s">
        <v>64</v>
      </c>
      <c r="AY92" s="74" t="s">
        <v>65</v>
      </c>
      <c r="AZ92" s="74" t="s">
        <v>66</v>
      </c>
      <c r="BA92" s="74" t="s">
        <v>67</v>
      </c>
      <c r="BB92" s="74" t="s">
        <v>68</v>
      </c>
      <c r="BC92" s="74" t="s">
        <v>69</v>
      </c>
      <c r="BD92" s="75" t="s">
        <v>70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71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54">
        <f>ROUND(AG95,2)</f>
        <v>0</v>
      </c>
      <c r="AH94" s="254"/>
      <c r="AI94" s="254"/>
      <c r="AJ94" s="254"/>
      <c r="AK94" s="254"/>
      <c r="AL94" s="254"/>
      <c r="AM94" s="254"/>
      <c r="AN94" s="255">
        <f>SUM(AG94,AT94)</f>
        <v>0</v>
      </c>
      <c r="AO94" s="255"/>
      <c r="AP94" s="255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72</v>
      </c>
      <c r="BT94" s="89" t="s">
        <v>73</v>
      </c>
      <c r="BU94" s="90" t="s">
        <v>74</v>
      </c>
      <c r="BV94" s="89" t="s">
        <v>14</v>
      </c>
      <c r="BW94" s="89" t="s">
        <v>5</v>
      </c>
      <c r="BX94" s="89" t="s">
        <v>75</v>
      </c>
      <c r="CL94" s="89" t="s">
        <v>1</v>
      </c>
    </row>
    <row r="95" spans="1:91" s="7" customFormat="1" ht="24.75" customHeight="1">
      <c r="A95" s="91" t="s">
        <v>76</v>
      </c>
      <c r="B95" s="92"/>
      <c r="C95" s="93"/>
      <c r="D95" s="253" t="s">
        <v>77</v>
      </c>
      <c r="E95" s="253"/>
      <c r="F95" s="253"/>
      <c r="G95" s="253"/>
      <c r="H95" s="253"/>
      <c r="I95" s="94"/>
      <c r="J95" s="253" t="s">
        <v>78</v>
      </c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  <c r="AF95" s="253"/>
      <c r="AG95" s="251">
        <f>'022023 - ZŠ Májová - reko...'!J30</f>
        <v>0</v>
      </c>
      <c r="AH95" s="252"/>
      <c r="AI95" s="252"/>
      <c r="AJ95" s="252"/>
      <c r="AK95" s="252"/>
      <c r="AL95" s="252"/>
      <c r="AM95" s="252"/>
      <c r="AN95" s="251">
        <f>SUM(AG95,AT95)</f>
        <v>0</v>
      </c>
      <c r="AO95" s="252"/>
      <c r="AP95" s="252"/>
      <c r="AQ95" s="95" t="s">
        <v>79</v>
      </c>
      <c r="AR95" s="96"/>
      <c r="AS95" s="97">
        <v>0</v>
      </c>
      <c r="AT95" s="98">
        <f>ROUND(SUM(AV95:AW95),2)</f>
        <v>0</v>
      </c>
      <c r="AU95" s="99">
        <f>'022023 - ZŠ Májová - reko...'!P131</f>
        <v>0</v>
      </c>
      <c r="AV95" s="98">
        <f>'022023 - ZŠ Májová - reko...'!J33</f>
        <v>0</v>
      </c>
      <c r="AW95" s="98">
        <f>'022023 - ZŠ Májová - reko...'!J34</f>
        <v>0</v>
      </c>
      <c r="AX95" s="98">
        <f>'022023 - ZŠ Májová - reko...'!J35</f>
        <v>0</v>
      </c>
      <c r="AY95" s="98">
        <f>'022023 - ZŠ Májová - reko...'!J36</f>
        <v>0</v>
      </c>
      <c r="AZ95" s="98">
        <f>'022023 - ZŠ Májová - reko...'!F33</f>
        <v>0</v>
      </c>
      <c r="BA95" s="98">
        <f>'022023 - ZŠ Májová - reko...'!F34</f>
        <v>0</v>
      </c>
      <c r="BB95" s="98">
        <f>'022023 - ZŠ Májová - reko...'!F35</f>
        <v>0</v>
      </c>
      <c r="BC95" s="98">
        <f>'022023 - ZŠ Májová - reko...'!F36</f>
        <v>0</v>
      </c>
      <c r="BD95" s="100">
        <f>'022023 - ZŠ Májová - reko...'!F37</f>
        <v>0</v>
      </c>
      <c r="BT95" s="101" t="s">
        <v>80</v>
      </c>
      <c r="BV95" s="101" t="s">
        <v>14</v>
      </c>
      <c r="BW95" s="101" t="s">
        <v>81</v>
      </c>
      <c r="BX95" s="101" t="s">
        <v>5</v>
      </c>
      <c r="CL95" s="101" t="s">
        <v>1</v>
      </c>
      <c r="CM95" s="101" t="s">
        <v>82</v>
      </c>
    </row>
    <row r="96" spans="1:91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7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algorithmName="SHA-512" hashValue="zIy3qHiFlG84nLwDI2nznEelXc0COPga2V72JFyu9FqSwQqgkEqe97YYvHQxQEZE7mgq4MIfYoCdZPijk7lPbg==" saltValue="QQjVM/p0YX6JQ39d20fEUTtKlJv0+w/EQSUT5TEBINE52A4z8R2aHaFVr4HWSMV/dSNoCwfNSZ3t3tBZppd+n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22023 - ZŠ Májová - rek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7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5" t="s">
        <v>81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8"/>
      <c r="AT3" s="15" t="s">
        <v>82</v>
      </c>
    </row>
    <row r="4" spans="1:46" s="1" customFormat="1" ht="24.95" customHeight="1">
      <c r="B4" s="18"/>
      <c r="D4" s="104" t="s">
        <v>83</v>
      </c>
      <c r="L4" s="18"/>
      <c r="M4" s="105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6" t="s">
        <v>16</v>
      </c>
      <c r="L6" s="18"/>
    </row>
    <row r="7" spans="1:46" s="1" customFormat="1" ht="16.5" customHeight="1">
      <c r="B7" s="18"/>
      <c r="E7" s="257" t="str">
        <f>'Rekapitulace stavby'!K6</f>
        <v>ZŠ Májová Ostrov-rekonstr.rozvodů V+K-R</v>
      </c>
      <c r="F7" s="258"/>
      <c r="G7" s="258"/>
      <c r="H7" s="258"/>
      <c r="L7" s="18"/>
    </row>
    <row r="8" spans="1:46" s="2" customFormat="1" ht="12" customHeight="1">
      <c r="A8" s="32"/>
      <c r="B8" s="37"/>
      <c r="C8" s="32"/>
      <c r="D8" s="106" t="s">
        <v>84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30" customHeight="1">
      <c r="A9" s="32"/>
      <c r="B9" s="37"/>
      <c r="C9" s="32"/>
      <c r="D9" s="32"/>
      <c r="E9" s="259" t="s">
        <v>85</v>
      </c>
      <c r="F9" s="260"/>
      <c r="G9" s="260"/>
      <c r="H9" s="26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6" t="s">
        <v>18</v>
      </c>
      <c r="E11" s="32"/>
      <c r="F11" s="107" t="s">
        <v>1</v>
      </c>
      <c r="G11" s="32"/>
      <c r="H11" s="32"/>
      <c r="I11" s="106" t="s">
        <v>19</v>
      </c>
      <c r="J11" s="107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6" t="s">
        <v>20</v>
      </c>
      <c r="E12" s="32"/>
      <c r="F12" s="107" t="s">
        <v>21</v>
      </c>
      <c r="G12" s="32"/>
      <c r="H12" s="32"/>
      <c r="I12" s="106" t="s">
        <v>22</v>
      </c>
      <c r="J12" s="108" t="str">
        <f>'Rekapitulace stavby'!AN8</f>
        <v>26. 1. 2023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6" t="s">
        <v>24</v>
      </c>
      <c r="E14" s="32"/>
      <c r="F14" s="32"/>
      <c r="G14" s="32"/>
      <c r="H14" s="32"/>
      <c r="I14" s="106" t="s">
        <v>25</v>
      </c>
      <c r="J14" s="107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7" t="str">
        <f>IF('Rekapitulace stavby'!E11="","",'Rekapitulace stavby'!E11)</f>
        <v xml:space="preserve"> </v>
      </c>
      <c r="F15" s="32"/>
      <c r="G15" s="32"/>
      <c r="H15" s="32"/>
      <c r="I15" s="106" t="s">
        <v>26</v>
      </c>
      <c r="J15" s="107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6" t="s">
        <v>27</v>
      </c>
      <c r="E17" s="32"/>
      <c r="F17" s="32"/>
      <c r="G17" s="32"/>
      <c r="H17" s="32"/>
      <c r="I17" s="106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61" t="str">
        <f>'Rekapitulace stavby'!E14</f>
        <v>Vyplň údaj</v>
      </c>
      <c r="F18" s="262"/>
      <c r="G18" s="262"/>
      <c r="H18" s="262"/>
      <c r="I18" s="106" t="s">
        <v>26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6" t="s">
        <v>29</v>
      </c>
      <c r="E20" s="32"/>
      <c r="F20" s="32"/>
      <c r="G20" s="32"/>
      <c r="H20" s="32"/>
      <c r="I20" s="106" t="s">
        <v>25</v>
      </c>
      <c r="J20" s="107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7" t="str">
        <f>IF('Rekapitulace stavby'!E17="","",'Rekapitulace stavby'!E17)</f>
        <v xml:space="preserve"> </v>
      </c>
      <c r="F21" s="32"/>
      <c r="G21" s="32"/>
      <c r="H21" s="32"/>
      <c r="I21" s="106" t="s">
        <v>26</v>
      </c>
      <c r="J21" s="107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6" t="s">
        <v>31</v>
      </c>
      <c r="E23" s="32"/>
      <c r="F23" s="32"/>
      <c r="G23" s="32"/>
      <c r="H23" s="32"/>
      <c r="I23" s="106" t="s">
        <v>25</v>
      </c>
      <c r="J23" s="107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7" t="str">
        <f>IF('Rekapitulace stavby'!E20="","",'Rekapitulace stavby'!E20)</f>
        <v xml:space="preserve"> </v>
      </c>
      <c r="F24" s="32"/>
      <c r="G24" s="32"/>
      <c r="H24" s="32"/>
      <c r="I24" s="106" t="s">
        <v>26</v>
      </c>
      <c r="J24" s="107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6" t="s">
        <v>32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9"/>
      <c r="B27" s="110"/>
      <c r="C27" s="109"/>
      <c r="D27" s="109"/>
      <c r="E27" s="263" t="s">
        <v>1</v>
      </c>
      <c r="F27" s="263"/>
      <c r="G27" s="263"/>
      <c r="H27" s="26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2"/>
      <c r="E29" s="112"/>
      <c r="F29" s="112"/>
      <c r="G29" s="112"/>
      <c r="H29" s="112"/>
      <c r="I29" s="112"/>
      <c r="J29" s="112"/>
      <c r="K29" s="112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3" t="s">
        <v>33</v>
      </c>
      <c r="E30" s="32"/>
      <c r="F30" s="32"/>
      <c r="G30" s="32"/>
      <c r="H30" s="32"/>
      <c r="I30" s="32"/>
      <c r="J30" s="114">
        <f>ROUND(J131,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2"/>
      <c r="E31" s="112"/>
      <c r="F31" s="112"/>
      <c r="G31" s="112"/>
      <c r="H31" s="112"/>
      <c r="I31" s="112"/>
      <c r="J31" s="112"/>
      <c r="K31" s="11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5" t="s">
        <v>35</v>
      </c>
      <c r="G32" s="32"/>
      <c r="H32" s="32"/>
      <c r="I32" s="115" t="s">
        <v>34</v>
      </c>
      <c r="J32" s="115" t="s">
        <v>36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6" t="s">
        <v>37</v>
      </c>
      <c r="E33" s="106" t="s">
        <v>38</v>
      </c>
      <c r="F33" s="117">
        <f>ROUND((SUM(BE131:BE273)),  2)</f>
        <v>0</v>
      </c>
      <c r="G33" s="32"/>
      <c r="H33" s="32"/>
      <c r="I33" s="118">
        <v>0.21</v>
      </c>
      <c r="J33" s="117">
        <f>ROUND(((SUM(BE131:BE273))*I33),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6" t="s">
        <v>39</v>
      </c>
      <c r="F34" s="117">
        <f>ROUND((SUM(BF131:BF273)),  2)</f>
        <v>0</v>
      </c>
      <c r="G34" s="32"/>
      <c r="H34" s="32"/>
      <c r="I34" s="118">
        <v>0.15</v>
      </c>
      <c r="J34" s="117">
        <f>ROUND(((SUM(BF131:BF273))*I34),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6" t="s">
        <v>40</v>
      </c>
      <c r="F35" s="117">
        <f>ROUND((SUM(BG131:BG273)),  2)</f>
        <v>0</v>
      </c>
      <c r="G35" s="32"/>
      <c r="H35" s="32"/>
      <c r="I35" s="118">
        <v>0.21</v>
      </c>
      <c r="J35" s="117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6" t="s">
        <v>41</v>
      </c>
      <c r="F36" s="117">
        <f>ROUND((SUM(BH131:BH273)),  2)</f>
        <v>0</v>
      </c>
      <c r="G36" s="32"/>
      <c r="H36" s="32"/>
      <c r="I36" s="118">
        <v>0.15</v>
      </c>
      <c r="J36" s="117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6" t="s">
        <v>42</v>
      </c>
      <c r="F37" s="117">
        <f>ROUND((SUM(BI131:BI273)),  2)</f>
        <v>0</v>
      </c>
      <c r="G37" s="32"/>
      <c r="H37" s="32"/>
      <c r="I37" s="118">
        <v>0</v>
      </c>
      <c r="J37" s="11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9"/>
      <c r="D39" s="120" t="s">
        <v>43</v>
      </c>
      <c r="E39" s="121"/>
      <c r="F39" s="121"/>
      <c r="G39" s="122" t="s">
        <v>44</v>
      </c>
      <c r="H39" s="123" t="s">
        <v>45</v>
      </c>
      <c r="I39" s="121"/>
      <c r="J39" s="124">
        <f>SUM(J30:J37)</f>
        <v>0</v>
      </c>
      <c r="K39" s="125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26" t="s">
        <v>46</v>
      </c>
      <c r="E50" s="127"/>
      <c r="F50" s="127"/>
      <c r="G50" s="126" t="s">
        <v>47</v>
      </c>
      <c r="H50" s="127"/>
      <c r="I50" s="127"/>
      <c r="J50" s="127"/>
      <c r="K50" s="12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28" t="s">
        <v>48</v>
      </c>
      <c r="E61" s="129"/>
      <c r="F61" s="130" t="s">
        <v>49</v>
      </c>
      <c r="G61" s="128" t="s">
        <v>48</v>
      </c>
      <c r="H61" s="129"/>
      <c r="I61" s="129"/>
      <c r="J61" s="131" t="s">
        <v>49</v>
      </c>
      <c r="K61" s="12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26" t="s">
        <v>50</v>
      </c>
      <c r="E65" s="132"/>
      <c r="F65" s="132"/>
      <c r="G65" s="126" t="s">
        <v>51</v>
      </c>
      <c r="H65" s="132"/>
      <c r="I65" s="132"/>
      <c r="J65" s="132"/>
      <c r="K65" s="13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28" t="s">
        <v>48</v>
      </c>
      <c r="E76" s="129"/>
      <c r="F76" s="130" t="s">
        <v>49</v>
      </c>
      <c r="G76" s="128" t="s">
        <v>48</v>
      </c>
      <c r="H76" s="129"/>
      <c r="I76" s="129"/>
      <c r="J76" s="131" t="s">
        <v>49</v>
      </c>
      <c r="K76" s="12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86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64" t="str">
        <f>E7</f>
        <v>ZŠ Májová Ostrov-rekonstr.rozvodů V+K-R</v>
      </c>
      <c r="F85" s="265"/>
      <c r="G85" s="265"/>
      <c r="H85" s="265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84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30" customHeight="1">
      <c r="A87" s="32"/>
      <c r="B87" s="33"/>
      <c r="C87" s="34"/>
      <c r="D87" s="34"/>
      <c r="E87" s="235" t="str">
        <f>E9</f>
        <v>022023 - ZŠ Májová - rekonstrukce rozvodů vody a kanalizace</v>
      </c>
      <c r="F87" s="266"/>
      <c r="G87" s="266"/>
      <c r="H87" s="266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27" t="s">
        <v>22</v>
      </c>
      <c r="J89" s="64" t="str">
        <f>IF(J12="","",J12)</f>
        <v>26. 1. 2023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29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4"/>
      <c r="E92" s="34"/>
      <c r="F92" s="25" t="str">
        <f>IF(E18="","",E18)</f>
        <v>Vyplň údaj</v>
      </c>
      <c r="G92" s="34"/>
      <c r="H92" s="34"/>
      <c r="I92" s="27" t="s">
        <v>31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37" t="s">
        <v>87</v>
      </c>
      <c r="D94" s="138"/>
      <c r="E94" s="138"/>
      <c r="F94" s="138"/>
      <c r="G94" s="138"/>
      <c r="H94" s="138"/>
      <c r="I94" s="138"/>
      <c r="J94" s="139" t="s">
        <v>88</v>
      </c>
      <c r="K94" s="138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0" t="s">
        <v>89</v>
      </c>
      <c r="D96" s="34"/>
      <c r="E96" s="34"/>
      <c r="F96" s="34"/>
      <c r="G96" s="34"/>
      <c r="H96" s="34"/>
      <c r="I96" s="34"/>
      <c r="J96" s="82">
        <f>J131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90</v>
      </c>
    </row>
    <row r="97" spans="1:31" s="9" customFormat="1" ht="24.95" customHeight="1">
      <c r="B97" s="141"/>
      <c r="C97" s="142"/>
      <c r="D97" s="143" t="s">
        <v>91</v>
      </c>
      <c r="E97" s="144"/>
      <c r="F97" s="144"/>
      <c r="G97" s="144"/>
      <c r="H97" s="144"/>
      <c r="I97" s="144"/>
      <c r="J97" s="145">
        <f>J136</f>
        <v>0</v>
      </c>
      <c r="K97" s="142"/>
      <c r="L97" s="146"/>
    </row>
    <row r="98" spans="1:31" s="10" customFormat="1" ht="19.899999999999999" customHeight="1">
      <c r="B98" s="147"/>
      <c r="C98" s="148"/>
      <c r="D98" s="149" t="s">
        <v>92</v>
      </c>
      <c r="E98" s="150"/>
      <c r="F98" s="150"/>
      <c r="G98" s="150"/>
      <c r="H98" s="150"/>
      <c r="I98" s="150"/>
      <c r="J98" s="151">
        <f>J137</f>
        <v>0</v>
      </c>
      <c r="K98" s="148"/>
      <c r="L98" s="152"/>
    </row>
    <row r="99" spans="1:31" s="10" customFormat="1" ht="19.899999999999999" customHeight="1">
      <c r="B99" s="147"/>
      <c r="C99" s="148"/>
      <c r="D99" s="149" t="s">
        <v>93</v>
      </c>
      <c r="E99" s="150"/>
      <c r="F99" s="150"/>
      <c r="G99" s="150"/>
      <c r="H99" s="150"/>
      <c r="I99" s="150"/>
      <c r="J99" s="151">
        <f>J140</f>
        <v>0</v>
      </c>
      <c r="K99" s="148"/>
      <c r="L99" s="152"/>
    </row>
    <row r="100" spans="1:31" s="10" customFormat="1" ht="14.85" customHeight="1">
      <c r="B100" s="147"/>
      <c r="C100" s="148"/>
      <c r="D100" s="149" t="s">
        <v>94</v>
      </c>
      <c r="E100" s="150"/>
      <c r="F100" s="150"/>
      <c r="G100" s="150"/>
      <c r="H100" s="150"/>
      <c r="I100" s="150"/>
      <c r="J100" s="151">
        <f>J141</f>
        <v>0</v>
      </c>
      <c r="K100" s="148"/>
      <c r="L100" s="152"/>
    </row>
    <row r="101" spans="1:31" s="10" customFormat="1" ht="14.85" customHeight="1">
      <c r="B101" s="147"/>
      <c r="C101" s="148"/>
      <c r="D101" s="149" t="s">
        <v>95</v>
      </c>
      <c r="E101" s="150"/>
      <c r="F101" s="150"/>
      <c r="G101" s="150"/>
      <c r="H101" s="150"/>
      <c r="I101" s="150"/>
      <c r="J101" s="151">
        <f>J156</f>
        <v>0</v>
      </c>
      <c r="K101" s="148"/>
      <c r="L101" s="152"/>
    </row>
    <row r="102" spans="1:31" s="10" customFormat="1" ht="21.75" customHeight="1">
      <c r="B102" s="147"/>
      <c r="C102" s="148"/>
      <c r="D102" s="149" t="s">
        <v>96</v>
      </c>
      <c r="E102" s="150"/>
      <c r="F102" s="150"/>
      <c r="G102" s="150"/>
      <c r="H102" s="150"/>
      <c r="I102" s="150"/>
      <c r="J102" s="151">
        <f>J157</f>
        <v>0</v>
      </c>
      <c r="K102" s="148"/>
      <c r="L102" s="152"/>
    </row>
    <row r="103" spans="1:31" s="10" customFormat="1" ht="21.75" customHeight="1">
      <c r="B103" s="147"/>
      <c r="C103" s="148"/>
      <c r="D103" s="149" t="s">
        <v>97</v>
      </c>
      <c r="E103" s="150"/>
      <c r="F103" s="150"/>
      <c r="G103" s="150"/>
      <c r="H103" s="150"/>
      <c r="I103" s="150"/>
      <c r="J103" s="151">
        <f>J188</f>
        <v>0</v>
      </c>
      <c r="K103" s="148"/>
      <c r="L103" s="152"/>
    </row>
    <row r="104" spans="1:31" s="10" customFormat="1" ht="21.75" customHeight="1">
      <c r="B104" s="147"/>
      <c r="C104" s="148"/>
      <c r="D104" s="149" t="s">
        <v>98</v>
      </c>
      <c r="E104" s="150"/>
      <c r="F104" s="150"/>
      <c r="G104" s="150"/>
      <c r="H104" s="150"/>
      <c r="I104" s="150"/>
      <c r="J104" s="151">
        <f>J189</f>
        <v>0</v>
      </c>
      <c r="K104" s="148"/>
      <c r="L104" s="152"/>
    </row>
    <row r="105" spans="1:31" s="10" customFormat="1" ht="21.75" customHeight="1">
      <c r="B105" s="147"/>
      <c r="C105" s="148"/>
      <c r="D105" s="149" t="s">
        <v>99</v>
      </c>
      <c r="E105" s="150"/>
      <c r="F105" s="150"/>
      <c r="G105" s="150"/>
      <c r="H105" s="150"/>
      <c r="I105" s="150"/>
      <c r="J105" s="151">
        <f>J238</f>
        <v>0</v>
      </c>
      <c r="K105" s="148"/>
      <c r="L105" s="152"/>
    </row>
    <row r="106" spans="1:31" s="10" customFormat="1" ht="21.75" customHeight="1">
      <c r="B106" s="147"/>
      <c r="C106" s="148"/>
      <c r="D106" s="149" t="s">
        <v>100</v>
      </c>
      <c r="E106" s="150"/>
      <c r="F106" s="150"/>
      <c r="G106" s="150"/>
      <c r="H106" s="150"/>
      <c r="I106" s="150"/>
      <c r="J106" s="151">
        <f>J239</f>
        <v>0</v>
      </c>
      <c r="K106" s="148"/>
      <c r="L106" s="152"/>
    </row>
    <row r="107" spans="1:31" s="10" customFormat="1" ht="21.75" customHeight="1">
      <c r="B107" s="147"/>
      <c r="C107" s="148"/>
      <c r="D107" s="149" t="s">
        <v>101</v>
      </c>
      <c r="E107" s="150"/>
      <c r="F107" s="150"/>
      <c r="G107" s="150"/>
      <c r="H107" s="150"/>
      <c r="I107" s="150"/>
      <c r="J107" s="151">
        <f>J259</f>
        <v>0</v>
      </c>
      <c r="K107" s="148"/>
      <c r="L107" s="152"/>
    </row>
    <row r="108" spans="1:31" s="10" customFormat="1" ht="21.75" customHeight="1">
      <c r="B108" s="147"/>
      <c r="C108" s="148"/>
      <c r="D108" s="149" t="s">
        <v>102</v>
      </c>
      <c r="E108" s="150"/>
      <c r="F108" s="150"/>
      <c r="G108" s="150"/>
      <c r="H108" s="150"/>
      <c r="I108" s="150"/>
      <c r="J108" s="151">
        <f>J260</f>
        <v>0</v>
      </c>
      <c r="K108" s="148"/>
      <c r="L108" s="152"/>
    </row>
    <row r="109" spans="1:31" s="10" customFormat="1" ht="21.75" customHeight="1">
      <c r="B109" s="147"/>
      <c r="C109" s="148"/>
      <c r="D109" s="149" t="s">
        <v>101</v>
      </c>
      <c r="E109" s="150"/>
      <c r="F109" s="150"/>
      <c r="G109" s="150"/>
      <c r="H109" s="150"/>
      <c r="I109" s="150"/>
      <c r="J109" s="151">
        <f>J266</f>
        <v>0</v>
      </c>
      <c r="K109" s="148"/>
      <c r="L109" s="152"/>
    </row>
    <row r="110" spans="1:31" s="10" customFormat="1" ht="21.75" customHeight="1">
      <c r="B110" s="147"/>
      <c r="C110" s="148"/>
      <c r="D110" s="149" t="s">
        <v>103</v>
      </c>
      <c r="E110" s="150"/>
      <c r="F110" s="150"/>
      <c r="G110" s="150"/>
      <c r="H110" s="150"/>
      <c r="I110" s="150"/>
      <c r="J110" s="151">
        <f>J267</f>
        <v>0</v>
      </c>
      <c r="K110" s="148"/>
      <c r="L110" s="152"/>
    </row>
    <row r="111" spans="1:31" s="10" customFormat="1" ht="21.75" customHeight="1">
      <c r="B111" s="147"/>
      <c r="C111" s="148"/>
      <c r="D111" s="149" t="s">
        <v>101</v>
      </c>
      <c r="E111" s="150"/>
      <c r="F111" s="150"/>
      <c r="G111" s="150"/>
      <c r="H111" s="150"/>
      <c r="I111" s="150"/>
      <c r="J111" s="151">
        <f>J273</f>
        <v>0</v>
      </c>
      <c r="K111" s="148"/>
      <c r="L111" s="152"/>
    </row>
    <row r="112" spans="1:31" s="2" customFormat="1" ht="21.75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31" s="2" customFormat="1" ht="6.95" customHeight="1">
      <c r="A113" s="32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7" spans="1:31" s="2" customFormat="1" ht="6.95" customHeight="1">
      <c r="A117" s="32"/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24.95" customHeight="1">
      <c r="A118" s="32"/>
      <c r="B118" s="33"/>
      <c r="C118" s="21" t="s">
        <v>104</v>
      </c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16</v>
      </c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4"/>
      <c r="D121" s="34"/>
      <c r="E121" s="264" t="str">
        <f>E7</f>
        <v>ZŠ Májová Ostrov-rekonstr.rozvodů V+K-R</v>
      </c>
      <c r="F121" s="265"/>
      <c r="G121" s="265"/>
      <c r="H121" s="265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2" customHeight="1">
      <c r="A122" s="32"/>
      <c r="B122" s="33"/>
      <c r="C122" s="27" t="s">
        <v>84</v>
      </c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30" customHeight="1">
      <c r="A123" s="32"/>
      <c r="B123" s="33"/>
      <c r="C123" s="34"/>
      <c r="D123" s="34"/>
      <c r="E123" s="235" t="str">
        <f>E9</f>
        <v>022023 - ZŠ Májová - rekonstrukce rozvodů vody a kanalizace</v>
      </c>
      <c r="F123" s="266"/>
      <c r="G123" s="266"/>
      <c r="H123" s="266"/>
      <c r="I123" s="34"/>
      <c r="J123" s="34"/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7" t="s">
        <v>20</v>
      </c>
      <c r="D125" s="34"/>
      <c r="E125" s="34"/>
      <c r="F125" s="25" t="str">
        <f>F12</f>
        <v xml:space="preserve"> </v>
      </c>
      <c r="G125" s="34"/>
      <c r="H125" s="34"/>
      <c r="I125" s="27" t="s">
        <v>22</v>
      </c>
      <c r="J125" s="64" t="str">
        <f>IF(J12="","",J12)</f>
        <v>26. 1. 2023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>
      <c r="A126" s="32"/>
      <c r="B126" s="33"/>
      <c r="C126" s="34"/>
      <c r="D126" s="34"/>
      <c r="E126" s="34"/>
      <c r="F126" s="34"/>
      <c r="G126" s="34"/>
      <c r="H126" s="34"/>
      <c r="I126" s="34"/>
      <c r="J126" s="34"/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" customHeight="1">
      <c r="A127" s="32"/>
      <c r="B127" s="33"/>
      <c r="C127" s="27" t="s">
        <v>24</v>
      </c>
      <c r="D127" s="34"/>
      <c r="E127" s="34"/>
      <c r="F127" s="25" t="str">
        <f>E15</f>
        <v xml:space="preserve"> </v>
      </c>
      <c r="G127" s="34"/>
      <c r="H127" s="34"/>
      <c r="I127" s="27" t="s">
        <v>29</v>
      </c>
      <c r="J127" s="30" t="str">
        <f>E21</f>
        <v xml:space="preserve"> </v>
      </c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2" customHeight="1">
      <c r="A128" s="32"/>
      <c r="B128" s="33"/>
      <c r="C128" s="27" t="s">
        <v>27</v>
      </c>
      <c r="D128" s="34"/>
      <c r="E128" s="34"/>
      <c r="F128" s="25" t="str">
        <f>IF(E18="","",E18)</f>
        <v>Vyplň údaj</v>
      </c>
      <c r="G128" s="34"/>
      <c r="H128" s="34"/>
      <c r="I128" s="27" t="s">
        <v>31</v>
      </c>
      <c r="J128" s="30" t="str">
        <f>E24</f>
        <v xml:space="preserve"> </v>
      </c>
      <c r="K128" s="34"/>
      <c r="L128" s="49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0.35" customHeight="1">
      <c r="A129" s="32"/>
      <c r="B129" s="33"/>
      <c r="C129" s="34"/>
      <c r="D129" s="34"/>
      <c r="E129" s="34"/>
      <c r="F129" s="34"/>
      <c r="G129" s="34"/>
      <c r="H129" s="34"/>
      <c r="I129" s="34"/>
      <c r="J129" s="34"/>
      <c r="K129" s="34"/>
      <c r="L129" s="49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11" customFormat="1" ht="29.25" customHeight="1">
      <c r="A130" s="153"/>
      <c r="B130" s="154"/>
      <c r="C130" s="155" t="s">
        <v>105</v>
      </c>
      <c r="D130" s="156" t="s">
        <v>58</v>
      </c>
      <c r="E130" s="156" t="s">
        <v>54</v>
      </c>
      <c r="F130" s="156" t="s">
        <v>55</v>
      </c>
      <c r="G130" s="156" t="s">
        <v>106</v>
      </c>
      <c r="H130" s="156" t="s">
        <v>107</v>
      </c>
      <c r="I130" s="156" t="s">
        <v>108</v>
      </c>
      <c r="J130" s="156" t="s">
        <v>88</v>
      </c>
      <c r="K130" s="157" t="s">
        <v>109</v>
      </c>
      <c r="L130" s="158"/>
      <c r="M130" s="73" t="s">
        <v>1</v>
      </c>
      <c r="N130" s="74" t="s">
        <v>37</v>
      </c>
      <c r="O130" s="74" t="s">
        <v>110</v>
      </c>
      <c r="P130" s="74" t="s">
        <v>111</v>
      </c>
      <c r="Q130" s="74" t="s">
        <v>112</v>
      </c>
      <c r="R130" s="74" t="s">
        <v>113</v>
      </c>
      <c r="S130" s="74" t="s">
        <v>114</v>
      </c>
      <c r="T130" s="75" t="s">
        <v>115</v>
      </c>
      <c r="U130" s="15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/>
    </row>
    <row r="131" spans="1:65" s="2" customFormat="1" ht="22.9" customHeight="1">
      <c r="A131" s="32"/>
      <c r="B131" s="33"/>
      <c r="C131" s="80" t="s">
        <v>116</v>
      </c>
      <c r="D131" s="34"/>
      <c r="E131" s="34"/>
      <c r="F131" s="34"/>
      <c r="G131" s="34"/>
      <c r="H131" s="34"/>
      <c r="I131" s="34"/>
      <c r="J131" s="159">
        <f>BK131</f>
        <v>0</v>
      </c>
      <c r="K131" s="34"/>
      <c r="L131" s="37"/>
      <c r="M131" s="76"/>
      <c r="N131" s="160"/>
      <c r="O131" s="77"/>
      <c r="P131" s="161">
        <f>P132+SUM(P133:P136)</f>
        <v>0</v>
      </c>
      <c r="Q131" s="77"/>
      <c r="R131" s="161">
        <f>R132+SUM(R133:R136)</f>
        <v>321.35557871000003</v>
      </c>
      <c r="S131" s="77"/>
      <c r="T131" s="162">
        <f>T132+SUM(T133:T136)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72</v>
      </c>
      <c r="AU131" s="15" t="s">
        <v>90</v>
      </c>
      <c r="BK131" s="163">
        <f>BK132+SUM(BK133:BK136)</f>
        <v>0</v>
      </c>
    </row>
    <row r="132" spans="1:65" s="2" customFormat="1" ht="16.5" customHeight="1">
      <c r="A132" s="32"/>
      <c r="B132" s="33"/>
      <c r="C132" s="164" t="s">
        <v>80</v>
      </c>
      <c r="D132" s="164" t="s">
        <v>117</v>
      </c>
      <c r="E132" s="165" t="s">
        <v>118</v>
      </c>
      <c r="F132" s="166" t="s">
        <v>119</v>
      </c>
      <c r="G132" s="167" t="s">
        <v>120</v>
      </c>
      <c r="H132" s="168">
        <v>29</v>
      </c>
      <c r="I132" s="169"/>
      <c r="J132" s="170">
        <f>ROUND(I132*H132,2)</f>
        <v>0</v>
      </c>
      <c r="K132" s="166" t="s">
        <v>1</v>
      </c>
      <c r="L132" s="37"/>
      <c r="M132" s="171" t="s">
        <v>1</v>
      </c>
      <c r="N132" s="172" t="s">
        <v>38</v>
      </c>
      <c r="O132" s="69"/>
      <c r="P132" s="173">
        <f>O132*H132</f>
        <v>0</v>
      </c>
      <c r="Q132" s="173">
        <v>0.33929999999999999</v>
      </c>
      <c r="R132" s="173">
        <f>Q132*H132</f>
        <v>9.8397000000000006</v>
      </c>
      <c r="S132" s="173">
        <v>0</v>
      </c>
      <c r="T132" s="17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75" t="s">
        <v>121</v>
      </c>
      <c r="AT132" s="175" t="s">
        <v>117</v>
      </c>
      <c r="AU132" s="175" t="s">
        <v>73</v>
      </c>
      <c r="AY132" s="15" t="s">
        <v>122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5" t="s">
        <v>80</v>
      </c>
      <c r="BK132" s="176">
        <f>ROUND(I132*H132,2)</f>
        <v>0</v>
      </c>
      <c r="BL132" s="15" t="s">
        <v>121</v>
      </c>
      <c r="BM132" s="175" t="s">
        <v>82</v>
      </c>
    </row>
    <row r="133" spans="1:65" s="2" customFormat="1" ht="11.25">
      <c r="A133" s="32"/>
      <c r="B133" s="33"/>
      <c r="C133" s="34"/>
      <c r="D133" s="177" t="s">
        <v>123</v>
      </c>
      <c r="E133" s="34"/>
      <c r="F133" s="178" t="s">
        <v>119</v>
      </c>
      <c r="G133" s="34"/>
      <c r="H133" s="34"/>
      <c r="I133" s="179"/>
      <c r="J133" s="34"/>
      <c r="K133" s="34"/>
      <c r="L133" s="37"/>
      <c r="M133" s="180"/>
      <c r="N133" s="181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123</v>
      </c>
      <c r="AU133" s="15" t="s">
        <v>73</v>
      </c>
    </row>
    <row r="134" spans="1:65" s="2" customFormat="1" ht="16.5" customHeight="1">
      <c r="A134" s="32"/>
      <c r="B134" s="33"/>
      <c r="C134" s="164" t="s">
        <v>82</v>
      </c>
      <c r="D134" s="164" t="s">
        <v>117</v>
      </c>
      <c r="E134" s="165" t="s">
        <v>124</v>
      </c>
      <c r="F134" s="166" t="s">
        <v>125</v>
      </c>
      <c r="G134" s="167" t="s">
        <v>126</v>
      </c>
      <c r="H134" s="168">
        <v>5.2729999999999997</v>
      </c>
      <c r="I134" s="169"/>
      <c r="J134" s="170">
        <f>ROUND(I134*H134,2)</f>
        <v>0</v>
      </c>
      <c r="K134" s="166" t="s">
        <v>1</v>
      </c>
      <c r="L134" s="37"/>
      <c r="M134" s="171" t="s">
        <v>1</v>
      </c>
      <c r="N134" s="172" t="s">
        <v>38</v>
      </c>
      <c r="O134" s="69"/>
      <c r="P134" s="173">
        <f>O134*H134</f>
        <v>0</v>
      </c>
      <c r="Q134" s="173">
        <v>5.2700000000000004E-3</v>
      </c>
      <c r="R134" s="173">
        <f>Q134*H134</f>
        <v>2.7788710000000001E-2</v>
      </c>
      <c r="S134" s="173">
        <v>0</v>
      </c>
      <c r="T134" s="174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75" t="s">
        <v>121</v>
      </c>
      <c r="AT134" s="175" t="s">
        <v>117</v>
      </c>
      <c r="AU134" s="175" t="s">
        <v>73</v>
      </c>
      <c r="AY134" s="15" t="s">
        <v>122</v>
      </c>
      <c r="BE134" s="176">
        <f>IF(N134="základní",J134,0)</f>
        <v>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15" t="s">
        <v>80</v>
      </c>
      <c r="BK134" s="176">
        <f>ROUND(I134*H134,2)</f>
        <v>0</v>
      </c>
      <c r="BL134" s="15" t="s">
        <v>121</v>
      </c>
      <c r="BM134" s="175" t="s">
        <v>121</v>
      </c>
    </row>
    <row r="135" spans="1:65" s="2" customFormat="1" ht="11.25">
      <c r="A135" s="32"/>
      <c r="B135" s="33"/>
      <c r="C135" s="34"/>
      <c r="D135" s="177" t="s">
        <v>123</v>
      </c>
      <c r="E135" s="34"/>
      <c r="F135" s="178" t="s">
        <v>125</v>
      </c>
      <c r="G135" s="34"/>
      <c r="H135" s="34"/>
      <c r="I135" s="179"/>
      <c r="J135" s="34"/>
      <c r="K135" s="34"/>
      <c r="L135" s="37"/>
      <c r="M135" s="180"/>
      <c r="N135" s="181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123</v>
      </c>
      <c r="AU135" s="15" t="s">
        <v>73</v>
      </c>
    </row>
    <row r="136" spans="1:65" s="12" customFormat="1" ht="25.9" customHeight="1">
      <c r="B136" s="182"/>
      <c r="C136" s="183"/>
      <c r="D136" s="184" t="s">
        <v>72</v>
      </c>
      <c r="E136" s="185" t="s">
        <v>127</v>
      </c>
      <c r="F136" s="185" t="s">
        <v>1</v>
      </c>
      <c r="G136" s="183"/>
      <c r="H136" s="183"/>
      <c r="I136" s="186"/>
      <c r="J136" s="187">
        <f>BK136</f>
        <v>0</v>
      </c>
      <c r="K136" s="183"/>
      <c r="L136" s="188"/>
      <c r="M136" s="189"/>
      <c r="N136" s="190"/>
      <c r="O136" s="190"/>
      <c r="P136" s="191">
        <f>P137+P140</f>
        <v>0</v>
      </c>
      <c r="Q136" s="190"/>
      <c r="R136" s="191">
        <f>R137+R140</f>
        <v>311.48809000000006</v>
      </c>
      <c r="S136" s="190"/>
      <c r="T136" s="192">
        <f>T137+T140</f>
        <v>0</v>
      </c>
      <c r="AR136" s="193" t="s">
        <v>80</v>
      </c>
      <c r="AT136" s="194" t="s">
        <v>72</v>
      </c>
      <c r="AU136" s="194" t="s">
        <v>73</v>
      </c>
      <c r="AY136" s="193" t="s">
        <v>122</v>
      </c>
      <c r="BK136" s="195">
        <f>BK137+BK140</f>
        <v>0</v>
      </c>
    </row>
    <row r="137" spans="1:65" s="12" customFormat="1" ht="22.9" customHeight="1">
      <c r="B137" s="182"/>
      <c r="C137" s="183"/>
      <c r="D137" s="184" t="s">
        <v>72</v>
      </c>
      <c r="E137" s="196" t="s">
        <v>128</v>
      </c>
      <c r="F137" s="196" t="s">
        <v>128</v>
      </c>
      <c r="G137" s="183"/>
      <c r="H137" s="183"/>
      <c r="I137" s="186"/>
      <c r="J137" s="197">
        <f>BK137</f>
        <v>0</v>
      </c>
      <c r="K137" s="183"/>
      <c r="L137" s="188"/>
      <c r="M137" s="189"/>
      <c r="N137" s="190"/>
      <c r="O137" s="190"/>
      <c r="P137" s="191">
        <f>SUM(P138:P139)</f>
        <v>0</v>
      </c>
      <c r="Q137" s="190"/>
      <c r="R137" s="191">
        <f>SUM(R138:R139)</f>
        <v>0</v>
      </c>
      <c r="S137" s="190"/>
      <c r="T137" s="192">
        <f>SUM(T138:T139)</f>
        <v>0</v>
      </c>
      <c r="AR137" s="193" t="s">
        <v>80</v>
      </c>
      <c r="AT137" s="194" t="s">
        <v>72</v>
      </c>
      <c r="AU137" s="194" t="s">
        <v>80</v>
      </c>
      <c r="AY137" s="193" t="s">
        <v>122</v>
      </c>
      <c r="BK137" s="195">
        <f>SUM(BK138:BK139)</f>
        <v>0</v>
      </c>
    </row>
    <row r="138" spans="1:65" s="2" customFormat="1" ht="16.5" customHeight="1">
      <c r="A138" s="32"/>
      <c r="B138" s="33"/>
      <c r="C138" s="164" t="s">
        <v>129</v>
      </c>
      <c r="D138" s="164" t="s">
        <v>117</v>
      </c>
      <c r="E138" s="165" t="s">
        <v>130</v>
      </c>
      <c r="F138" s="166" t="s">
        <v>131</v>
      </c>
      <c r="G138" s="167" t="s">
        <v>132</v>
      </c>
      <c r="H138" s="168">
        <v>0.34499999999999997</v>
      </c>
      <c r="I138" s="169"/>
      <c r="J138" s="170">
        <f>ROUND(I138*H138,2)</f>
        <v>0</v>
      </c>
      <c r="K138" s="166" t="s">
        <v>1</v>
      </c>
      <c r="L138" s="37"/>
      <c r="M138" s="171" t="s">
        <v>1</v>
      </c>
      <c r="N138" s="172" t="s">
        <v>38</v>
      </c>
      <c r="O138" s="69"/>
      <c r="P138" s="173">
        <f>O138*H138</f>
        <v>0</v>
      </c>
      <c r="Q138" s="173">
        <v>0</v>
      </c>
      <c r="R138" s="173">
        <f>Q138*H138</f>
        <v>0</v>
      </c>
      <c r="S138" s="173">
        <v>0</v>
      </c>
      <c r="T138" s="17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5" t="s">
        <v>121</v>
      </c>
      <c r="AT138" s="175" t="s">
        <v>117</v>
      </c>
      <c r="AU138" s="175" t="s">
        <v>82</v>
      </c>
      <c r="AY138" s="15" t="s">
        <v>122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5" t="s">
        <v>80</v>
      </c>
      <c r="BK138" s="176">
        <f>ROUND(I138*H138,2)</f>
        <v>0</v>
      </c>
      <c r="BL138" s="15" t="s">
        <v>121</v>
      </c>
      <c r="BM138" s="175" t="s">
        <v>133</v>
      </c>
    </row>
    <row r="139" spans="1:65" s="2" customFormat="1" ht="11.25">
      <c r="A139" s="32"/>
      <c r="B139" s="33"/>
      <c r="C139" s="34"/>
      <c r="D139" s="177" t="s">
        <v>123</v>
      </c>
      <c r="E139" s="34"/>
      <c r="F139" s="178" t="s">
        <v>131</v>
      </c>
      <c r="G139" s="34"/>
      <c r="H139" s="34"/>
      <c r="I139" s="179"/>
      <c r="J139" s="34"/>
      <c r="K139" s="34"/>
      <c r="L139" s="37"/>
      <c r="M139" s="180"/>
      <c r="N139" s="181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123</v>
      </c>
      <c r="AU139" s="15" t="s">
        <v>82</v>
      </c>
    </row>
    <row r="140" spans="1:65" s="12" customFormat="1" ht="22.9" customHeight="1">
      <c r="B140" s="182"/>
      <c r="C140" s="183"/>
      <c r="D140" s="184" t="s">
        <v>72</v>
      </c>
      <c r="E140" s="196" t="s">
        <v>127</v>
      </c>
      <c r="F140" s="196" t="s">
        <v>1</v>
      </c>
      <c r="G140" s="183"/>
      <c r="H140" s="183"/>
      <c r="I140" s="186"/>
      <c r="J140" s="197">
        <f>BK140</f>
        <v>0</v>
      </c>
      <c r="K140" s="183"/>
      <c r="L140" s="188"/>
      <c r="M140" s="189"/>
      <c r="N140" s="190"/>
      <c r="O140" s="190"/>
      <c r="P140" s="191">
        <f>P141+P156</f>
        <v>0</v>
      </c>
      <c r="Q140" s="190"/>
      <c r="R140" s="191">
        <f>R141+R156</f>
        <v>311.48809000000006</v>
      </c>
      <c r="S140" s="190"/>
      <c r="T140" s="192">
        <f>T141+T156</f>
        <v>0</v>
      </c>
      <c r="AR140" s="193" t="s">
        <v>80</v>
      </c>
      <c r="AT140" s="194" t="s">
        <v>72</v>
      </c>
      <c r="AU140" s="194" t="s">
        <v>80</v>
      </c>
      <c r="AY140" s="193" t="s">
        <v>122</v>
      </c>
      <c r="BK140" s="195">
        <f>BK141+BK156</f>
        <v>0</v>
      </c>
    </row>
    <row r="141" spans="1:65" s="12" customFormat="1" ht="20.85" customHeight="1">
      <c r="B141" s="182"/>
      <c r="C141" s="183"/>
      <c r="D141" s="184" t="s">
        <v>72</v>
      </c>
      <c r="E141" s="196" t="s">
        <v>134</v>
      </c>
      <c r="F141" s="196" t="s">
        <v>134</v>
      </c>
      <c r="G141" s="183"/>
      <c r="H141" s="183"/>
      <c r="I141" s="186"/>
      <c r="J141" s="197">
        <f>BK141</f>
        <v>0</v>
      </c>
      <c r="K141" s="183"/>
      <c r="L141" s="188"/>
      <c r="M141" s="189"/>
      <c r="N141" s="190"/>
      <c r="O141" s="190"/>
      <c r="P141" s="191">
        <f>SUM(P142:P155)</f>
        <v>0</v>
      </c>
      <c r="Q141" s="190"/>
      <c r="R141" s="191">
        <f>SUM(R142:R155)</f>
        <v>3.9055200000000001</v>
      </c>
      <c r="S141" s="190"/>
      <c r="T141" s="192">
        <f>SUM(T142:T155)</f>
        <v>0</v>
      </c>
      <c r="AR141" s="193" t="s">
        <v>80</v>
      </c>
      <c r="AT141" s="194" t="s">
        <v>72</v>
      </c>
      <c r="AU141" s="194" t="s">
        <v>82</v>
      </c>
      <c r="AY141" s="193" t="s">
        <v>122</v>
      </c>
      <c r="BK141" s="195">
        <f>SUM(BK142:BK155)</f>
        <v>0</v>
      </c>
    </row>
    <row r="142" spans="1:65" s="2" customFormat="1" ht="16.5" customHeight="1">
      <c r="A142" s="32"/>
      <c r="B142" s="33"/>
      <c r="C142" s="164" t="s">
        <v>121</v>
      </c>
      <c r="D142" s="164" t="s">
        <v>117</v>
      </c>
      <c r="E142" s="165" t="s">
        <v>135</v>
      </c>
      <c r="F142" s="166" t="s">
        <v>136</v>
      </c>
      <c r="G142" s="167" t="s">
        <v>137</v>
      </c>
      <c r="H142" s="168">
        <v>282</v>
      </c>
      <c r="I142" s="169"/>
      <c r="J142" s="170">
        <f>ROUND(I142*H142,2)</f>
        <v>0</v>
      </c>
      <c r="K142" s="166" t="s">
        <v>1</v>
      </c>
      <c r="L142" s="37"/>
      <c r="M142" s="171" t="s">
        <v>1</v>
      </c>
      <c r="N142" s="172" t="s">
        <v>38</v>
      </c>
      <c r="O142" s="69"/>
      <c r="P142" s="173">
        <f>O142*H142</f>
        <v>0</v>
      </c>
      <c r="Q142" s="173">
        <v>8.4600000000000005E-3</v>
      </c>
      <c r="R142" s="173">
        <f>Q142*H142</f>
        <v>2.3857200000000001</v>
      </c>
      <c r="S142" s="173">
        <v>0</v>
      </c>
      <c r="T142" s="17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75" t="s">
        <v>121</v>
      </c>
      <c r="AT142" s="175" t="s">
        <v>117</v>
      </c>
      <c r="AU142" s="175" t="s">
        <v>129</v>
      </c>
      <c r="AY142" s="15" t="s">
        <v>122</v>
      </c>
      <c r="BE142" s="176">
        <f>IF(N142="základní",J142,0)</f>
        <v>0</v>
      </c>
      <c r="BF142" s="176">
        <f>IF(N142="snížená",J142,0)</f>
        <v>0</v>
      </c>
      <c r="BG142" s="176">
        <f>IF(N142="zákl. přenesená",J142,0)</f>
        <v>0</v>
      </c>
      <c r="BH142" s="176">
        <f>IF(N142="sníž. přenesená",J142,0)</f>
        <v>0</v>
      </c>
      <c r="BI142" s="176">
        <f>IF(N142="nulová",J142,0)</f>
        <v>0</v>
      </c>
      <c r="BJ142" s="15" t="s">
        <v>80</v>
      </c>
      <c r="BK142" s="176">
        <f>ROUND(I142*H142,2)</f>
        <v>0</v>
      </c>
      <c r="BL142" s="15" t="s">
        <v>121</v>
      </c>
      <c r="BM142" s="175" t="s">
        <v>138</v>
      </c>
    </row>
    <row r="143" spans="1:65" s="2" customFormat="1" ht="11.25">
      <c r="A143" s="32"/>
      <c r="B143" s="33"/>
      <c r="C143" s="34"/>
      <c r="D143" s="177" t="s">
        <v>123</v>
      </c>
      <c r="E143" s="34"/>
      <c r="F143" s="178" t="s">
        <v>136</v>
      </c>
      <c r="G143" s="34"/>
      <c r="H143" s="34"/>
      <c r="I143" s="179"/>
      <c r="J143" s="34"/>
      <c r="K143" s="34"/>
      <c r="L143" s="37"/>
      <c r="M143" s="180"/>
      <c r="N143" s="181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123</v>
      </c>
      <c r="AU143" s="15" t="s">
        <v>129</v>
      </c>
    </row>
    <row r="144" spans="1:65" s="2" customFormat="1" ht="16.5" customHeight="1">
      <c r="A144" s="32"/>
      <c r="B144" s="33"/>
      <c r="C144" s="164" t="s">
        <v>139</v>
      </c>
      <c r="D144" s="164" t="s">
        <v>117</v>
      </c>
      <c r="E144" s="165" t="s">
        <v>140</v>
      </c>
      <c r="F144" s="166" t="s">
        <v>141</v>
      </c>
      <c r="G144" s="167" t="s">
        <v>137</v>
      </c>
      <c r="H144" s="168">
        <v>282</v>
      </c>
      <c r="I144" s="169"/>
      <c r="J144" s="170">
        <f>ROUND(I144*H144,2)</f>
        <v>0</v>
      </c>
      <c r="K144" s="166" t="s">
        <v>1</v>
      </c>
      <c r="L144" s="37"/>
      <c r="M144" s="171" t="s">
        <v>1</v>
      </c>
      <c r="N144" s="172" t="s">
        <v>38</v>
      </c>
      <c r="O144" s="69"/>
      <c r="P144" s="173">
        <f>O144*H144</f>
        <v>0</v>
      </c>
      <c r="Q144" s="173">
        <v>0</v>
      </c>
      <c r="R144" s="173">
        <f>Q144*H144</f>
        <v>0</v>
      </c>
      <c r="S144" s="173">
        <v>0</v>
      </c>
      <c r="T144" s="17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5" t="s">
        <v>121</v>
      </c>
      <c r="AT144" s="175" t="s">
        <v>117</v>
      </c>
      <c r="AU144" s="175" t="s">
        <v>129</v>
      </c>
      <c r="AY144" s="15" t="s">
        <v>122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5" t="s">
        <v>80</v>
      </c>
      <c r="BK144" s="176">
        <f>ROUND(I144*H144,2)</f>
        <v>0</v>
      </c>
      <c r="BL144" s="15" t="s">
        <v>121</v>
      </c>
      <c r="BM144" s="175" t="s">
        <v>142</v>
      </c>
    </row>
    <row r="145" spans="1:65" s="2" customFormat="1" ht="11.25">
      <c r="A145" s="32"/>
      <c r="B145" s="33"/>
      <c r="C145" s="34"/>
      <c r="D145" s="177" t="s">
        <v>123</v>
      </c>
      <c r="E145" s="34"/>
      <c r="F145" s="178" t="s">
        <v>141</v>
      </c>
      <c r="G145" s="34"/>
      <c r="H145" s="34"/>
      <c r="I145" s="179"/>
      <c r="J145" s="34"/>
      <c r="K145" s="34"/>
      <c r="L145" s="37"/>
      <c r="M145" s="180"/>
      <c r="N145" s="181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123</v>
      </c>
      <c r="AU145" s="15" t="s">
        <v>129</v>
      </c>
    </row>
    <row r="146" spans="1:65" s="2" customFormat="1" ht="16.5" customHeight="1">
      <c r="A146" s="32"/>
      <c r="B146" s="33"/>
      <c r="C146" s="164" t="s">
        <v>133</v>
      </c>
      <c r="D146" s="164" t="s">
        <v>117</v>
      </c>
      <c r="E146" s="165" t="s">
        <v>143</v>
      </c>
      <c r="F146" s="166" t="s">
        <v>144</v>
      </c>
      <c r="G146" s="167" t="s">
        <v>137</v>
      </c>
      <c r="H146" s="168">
        <v>224</v>
      </c>
      <c r="I146" s="169"/>
      <c r="J146" s="170">
        <f>ROUND(I146*H146,2)</f>
        <v>0</v>
      </c>
      <c r="K146" s="166" t="s">
        <v>1</v>
      </c>
      <c r="L146" s="37"/>
      <c r="M146" s="171" t="s">
        <v>1</v>
      </c>
      <c r="N146" s="172" t="s">
        <v>38</v>
      </c>
      <c r="O146" s="69"/>
      <c r="P146" s="173">
        <f>O146*H146</f>
        <v>0</v>
      </c>
      <c r="Q146" s="173">
        <v>6.7200000000000003E-3</v>
      </c>
      <c r="R146" s="173">
        <f>Q146*H146</f>
        <v>1.50528</v>
      </c>
      <c r="S146" s="173">
        <v>0</v>
      </c>
      <c r="T146" s="17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5" t="s">
        <v>121</v>
      </c>
      <c r="AT146" s="175" t="s">
        <v>117</v>
      </c>
      <c r="AU146" s="175" t="s">
        <v>129</v>
      </c>
      <c r="AY146" s="15" t="s">
        <v>122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5" t="s">
        <v>80</v>
      </c>
      <c r="BK146" s="176">
        <f>ROUND(I146*H146,2)</f>
        <v>0</v>
      </c>
      <c r="BL146" s="15" t="s">
        <v>121</v>
      </c>
      <c r="BM146" s="175" t="s">
        <v>145</v>
      </c>
    </row>
    <row r="147" spans="1:65" s="2" customFormat="1" ht="11.25">
      <c r="A147" s="32"/>
      <c r="B147" s="33"/>
      <c r="C147" s="34"/>
      <c r="D147" s="177" t="s">
        <v>123</v>
      </c>
      <c r="E147" s="34"/>
      <c r="F147" s="178" t="s">
        <v>144</v>
      </c>
      <c r="G147" s="34"/>
      <c r="H147" s="34"/>
      <c r="I147" s="179"/>
      <c r="J147" s="34"/>
      <c r="K147" s="34"/>
      <c r="L147" s="37"/>
      <c r="M147" s="180"/>
      <c r="N147" s="181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123</v>
      </c>
      <c r="AU147" s="15" t="s">
        <v>129</v>
      </c>
    </row>
    <row r="148" spans="1:65" s="2" customFormat="1" ht="16.5" customHeight="1">
      <c r="A148" s="32"/>
      <c r="B148" s="33"/>
      <c r="C148" s="164" t="s">
        <v>146</v>
      </c>
      <c r="D148" s="164" t="s">
        <v>117</v>
      </c>
      <c r="E148" s="165" t="s">
        <v>147</v>
      </c>
      <c r="F148" s="166" t="s">
        <v>148</v>
      </c>
      <c r="G148" s="167" t="s">
        <v>137</v>
      </c>
      <c r="H148" s="168">
        <v>224</v>
      </c>
      <c r="I148" s="169"/>
      <c r="J148" s="170">
        <f>ROUND(I148*H148,2)</f>
        <v>0</v>
      </c>
      <c r="K148" s="166" t="s">
        <v>1</v>
      </c>
      <c r="L148" s="37"/>
      <c r="M148" s="171" t="s">
        <v>1</v>
      </c>
      <c r="N148" s="172" t="s">
        <v>38</v>
      </c>
      <c r="O148" s="69"/>
      <c r="P148" s="173">
        <f>O148*H148</f>
        <v>0</v>
      </c>
      <c r="Q148" s="173">
        <v>0</v>
      </c>
      <c r="R148" s="173">
        <f>Q148*H148</f>
        <v>0</v>
      </c>
      <c r="S148" s="173">
        <v>0</v>
      </c>
      <c r="T148" s="17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5" t="s">
        <v>121</v>
      </c>
      <c r="AT148" s="175" t="s">
        <v>117</v>
      </c>
      <c r="AU148" s="175" t="s">
        <v>129</v>
      </c>
      <c r="AY148" s="15" t="s">
        <v>122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5" t="s">
        <v>80</v>
      </c>
      <c r="BK148" s="176">
        <f>ROUND(I148*H148,2)</f>
        <v>0</v>
      </c>
      <c r="BL148" s="15" t="s">
        <v>121</v>
      </c>
      <c r="BM148" s="175" t="s">
        <v>149</v>
      </c>
    </row>
    <row r="149" spans="1:65" s="2" customFormat="1" ht="11.25">
      <c r="A149" s="32"/>
      <c r="B149" s="33"/>
      <c r="C149" s="34"/>
      <c r="D149" s="177" t="s">
        <v>123</v>
      </c>
      <c r="E149" s="34"/>
      <c r="F149" s="178" t="s">
        <v>148</v>
      </c>
      <c r="G149" s="34"/>
      <c r="H149" s="34"/>
      <c r="I149" s="179"/>
      <c r="J149" s="34"/>
      <c r="K149" s="34"/>
      <c r="L149" s="37"/>
      <c r="M149" s="180"/>
      <c r="N149" s="181"/>
      <c r="O149" s="69"/>
      <c r="P149" s="69"/>
      <c r="Q149" s="69"/>
      <c r="R149" s="69"/>
      <c r="S149" s="69"/>
      <c r="T149" s="70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123</v>
      </c>
      <c r="AU149" s="15" t="s">
        <v>129</v>
      </c>
    </row>
    <row r="150" spans="1:65" s="2" customFormat="1" ht="16.5" customHeight="1">
      <c r="A150" s="32"/>
      <c r="B150" s="33"/>
      <c r="C150" s="164" t="s">
        <v>138</v>
      </c>
      <c r="D150" s="164" t="s">
        <v>117</v>
      </c>
      <c r="E150" s="165" t="s">
        <v>150</v>
      </c>
      <c r="F150" s="166" t="s">
        <v>151</v>
      </c>
      <c r="G150" s="167" t="s">
        <v>137</v>
      </c>
      <c r="H150" s="168">
        <v>22</v>
      </c>
      <c r="I150" s="169"/>
      <c r="J150" s="170">
        <f>ROUND(I150*H150,2)</f>
        <v>0</v>
      </c>
      <c r="K150" s="166" t="s">
        <v>1</v>
      </c>
      <c r="L150" s="37"/>
      <c r="M150" s="171" t="s">
        <v>1</v>
      </c>
      <c r="N150" s="172" t="s">
        <v>38</v>
      </c>
      <c r="O150" s="69"/>
      <c r="P150" s="173">
        <f>O150*H150</f>
        <v>0</v>
      </c>
      <c r="Q150" s="173">
        <v>6.6E-4</v>
      </c>
      <c r="R150" s="173">
        <f>Q150*H150</f>
        <v>1.452E-2</v>
      </c>
      <c r="S150" s="173">
        <v>0</v>
      </c>
      <c r="T150" s="17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5" t="s">
        <v>121</v>
      </c>
      <c r="AT150" s="175" t="s">
        <v>117</v>
      </c>
      <c r="AU150" s="175" t="s">
        <v>129</v>
      </c>
      <c r="AY150" s="15" t="s">
        <v>122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5" t="s">
        <v>80</v>
      </c>
      <c r="BK150" s="176">
        <f>ROUND(I150*H150,2)</f>
        <v>0</v>
      </c>
      <c r="BL150" s="15" t="s">
        <v>121</v>
      </c>
      <c r="BM150" s="175" t="s">
        <v>152</v>
      </c>
    </row>
    <row r="151" spans="1:65" s="2" customFormat="1" ht="11.25">
      <c r="A151" s="32"/>
      <c r="B151" s="33"/>
      <c r="C151" s="34"/>
      <c r="D151" s="177" t="s">
        <v>123</v>
      </c>
      <c r="E151" s="34"/>
      <c r="F151" s="178" t="s">
        <v>151</v>
      </c>
      <c r="G151" s="34"/>
      <c r="H151" s="34"/>
      <c r="I151" s="179"/>
      <c r="J151" s="34"/>
      <c r="K151" s="34"/>
      <c r="L151" s="37"/>
      <c r="M151" s="180"/>
      <c r="N151" s="181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123</v>
      </c>
      <c r="AU151" s="15" t="s">
        <v>129</v>
      </c>
    </row>
    <row r="152" spans="1:65" s="2" customFormat="1" ht="16.5" customHeight="1">
      <c r="A152" s="32"/>
      <c r="B152" s="33"/>
      <c r="C152" s="164" t="s">
        <v>153</v>
      </c>
      <c r="D152" s="164" t="s">
        <v>117</v>
      </c>
      <c r="E152" s="165" t="s">
        <v>154</v>
      </c>
      <c r="F152" s="166" t="s">
        <v>155</v>
      </c>
      <c r="G152" s="167" t="s">
        <v>137</v>
      </c>
      <c r="H152" s="168">
        <v>22</v>
      </c>
      <c r="I152" s="169"/>
      <c r="J152" s="170">
        <f>ROUND(I152*H152,2)</f>
        <v>0</v>
      </c>
      <c r="K152" s="166" t="s">
        <v>1</v>
      </c>
      <c r="L152" s="37"/>
      <c r="M152" s="171" t="s">
        <v>1</v>
      </c>
      <c r="N152" s="172" t="s">
        <v>38</v>
      </c>
      <c r="O152" s="69"/>
      <c r="P152" s="173">
        <f>O152*H152</f>
        <v>0</v>
      </c>
      <c r="Q152" s="173">
        <v>0</v>
      </c>
      <c r="R152" s="173">
        <f>Q152*H152</f>
        <v>0</v>
      </c>
      <c r="S152" s="173">
        <v>0</v>
      </c>
      <c r="T152" s="17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5" t="s">
        <v>121</v>
      </c>
      <c r="AT152" s="175" t="s">
        <v>117</v>
      </c>
      <c r="AU152" s="175" t="s">
        <v>129</v>
      </c>
      <c r="AY152" s="15" t="s">
        <v>122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5" t="s">
        <v>80</v>
      </c>
      <c r="BK152" s="176">
        <f>ROUND(I152*H152,2)</f>
        <v>0</v>
      </c>
      <c r="BL152" s="15" t="s">
        <v>121</v>
      </c>
      <c r="BM152" s="175" t="s">
        <v>156</v>
      </c>
    </row>
    <row r="153" spans="1:65" s="2" customFormat="1" ht="11.25">
      <c r="A153" s="32"/>
      <c r="B153" s="33"/>
      <c r="C153" s="34"/>
      <c r="D153" s="177" t="s">
        <v>123</v>
      </c>
      <c r="E153" s="34"/>
      <c r="F153" s="178" t="s">
        <v>155</v>
      </c>
      <c r="G153" s="34"/>
      <c r="H153" s="34"/>
      <c r="I153" s="179"/>
      <c r="J153" s="34"/>
      <c r="K153" s="34"/>
      <c r="L153" s="37"/>
      <c r="M153" s="180"/>
      <c r="N153" s="181"/>
      <c r="O153" s="69"/>
      <c r="P153" s="69"/>
      <c r="Q153" s="69"/>
      <c r="R153" s="69"/>
      <c r="S153" s="69"/>
      <c r="T153" s="70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123</v>
      </c>
      <c r="AU153" s="15" t="s">
        <v>129</v>
      </c>
    </row>
    <row r="154" spans="1:65" s="2" customFormat="1" ht="16.5" customHeight="1">
      <c r="A154" s="32"/>
      <c r="B154" s="33"/>
      <c r="C154" s="164" t="s">
        <v>142</v>
      </c>
      <c r="D154" s="164" t="s">
        <v>117</v>
      </c>
      <c r="E154" s="165" t="s">
        <v>157</v>
      </c>
      <c r="F154" s="166" t="s">
        <v>158</v>
      </c>
      <c r="G154" s="167" t="s">
        <v>132</v>
      </c>
      <c r="H154" s="168">
        <v>1.6E-2</v>
      </c>
      <c r="I154" s="169"/>
      <c r="J154" s="170">
        <f>ROUND(I154*H154,2)</f>
        <v>0</v>
      </c>
      <c r="K154" s="166" t="s">
        <v>1</v>
      </c>
      <c r="L154" s="37"/>
      <c r="M154" s="171" t="s">
        <v>1</v>
      </c>
      <c r="N154" s="172" t="s">
        <v>38</v>
      </c>
      <c r="O154" s="69"/>
      <c r="P154" s="173">
        <f>O154*H154</f>
        <v>0</v>
      </c>
      <c r="Q154" s="173">
        <v>0</v>
      </c>
      <c r="R154" s="173">
        <f>Q154*H154</f>
        <v>0</v>
      </c>
      <c r="S154" s="173">
        <v>0</v>
      </c>
      <c r="T154" s="17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5" t="s">
        <v>121</v>
      </c>
      <c r="AT154" s="175" t="s">
        <v>117</v>
      </c>
      <c r="AU154" s="175" t="s">
        <v>129</v>
      </c>
      <c r="AY154" s="15" t="s">
        <v>122</v>
      </c>
      <c r="BE154" s="176">
        <f>IF(N154="základní",J154,0)</f>
        <v>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5" t="s">
        <v>80</v>
      </c>
      <c r="BK154" s="176">
        <f>ROUND(I154*H154,2)</f>
        <v>0</v>
      </c>
      <c r="BL154" s="15" t="s">
        <v>121</v>
      </c>
      <c r="BM154" s="175" t="s">
        <v>159</v>
      </c>
    </row>
    <row r="155" spans="1:65" s="2" customFormat="1" ht="11.25">
      <c r="A155" s="32"/>
      <c r="B155" s="33"/>
      <c r="C155" s="34"/>
      <c r="D155" s="177" t="s">
        <v>123</v>
      </c>
      <c r="E155" s="34"/>
      <c r="F155" s="178" t="s">
        <v>158</v>
      </c>
      <c r="G155" s="34"/>
      <c r="H155" s="34"/>
      <c r="I155" s="179"/>
      <c r="J155" s="34"/>
      <c r="K155" s="34"/>
      <c r="L155" s="37"/>
      <c r="M155" s="180"/>
      <c r="N155" s="181"/>
      <c r="O155" s="69"/>
      <c r="P155" s="69"/>
      <c r="Q155" s="69"/>
      <c r="R155" s="69"/>
      <c r="S155" s="69"/>
      <c r="T155" s="70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123</v>
      </c>
      <c r="AU155" s="15" t="s">
        <v>129</v>
      </c>
    </row>
    <row r="156" spans="1:65" s="12" customFormat="1" ht="20.85" customHeight="1">
      <c r="B156" s="182"/>
      <c r="C156" s="183"/>
      <c r="D156" s="184" t="s">
        <v>72</v>
      </c>
      <c r="E156" s="196" t="s">
        <v>127</v>
      </c>
      <c r="F156" s="196" t="s">
        <v>1</v>
      </c>
      <c r="G156" s="183"/>
      <c r="H156" s="183"/>
      <c r="I156" s="186"/>
      <c r="J156" s="197">
        <f>BK156</f>
        <v>0</v>
      </c>
      <c r="K156" s="183"/>
      <c r="L156" s="188"/>
      <c r="M156" s="189"/>
      <c r="N156" s="190"/>
      <c r="O156" s="190"/>
      <c r="P156" s="191">
        <f>P157+P188</f>
        <v>0</v>
      </c>
      <c r="Q156" s="190"/>
      <c r="R156" s="191">
        <f>R157+R188</f>
        <v>307.58257000000003</v>
      </c>
      <c r="S156" s="190"/>
      <c r="T156" s="192">
        <f>T157+T188</f>
        <v>0</v>
      </c>
      <c r="AR156" s="193" t="s">
        <v>80</v>
      </c>
      <c r="AT156" s="194" t="s">
        <v>72</v>
      </c>
      <c r="AU156" s="194" t="s">
        <v>82</v>
      </c>
      <c r="AY156" s="193" t="s">
        <v>122</v>
      </c>
      <c r="BK156" s="195">
        <f>BK157+BK188</f>
        <v>0</v>
      </c>
    </row>
    <row r="157" spans="1:65" s="13" customFormat="1" ht="20.85" customHeight="1">
      <c r="B157" s="198"/>
      <c r="C157" s="199"/>
      <c r="D157" s="200" t="s">
        <v>72</v>
      </c>
      <c r="E157" s="200" t="s">
        <v>160</v>
      </c>
      <c r="F157" s="200" t="s">
        <v>160</v>
      </c>
      <c r="G157" s="199"/>
      <c r="H157" s="199"/>
      <c r="I157" s="201"/>
      <c r="J157" s="202">
        <f>BK157</f>
        <v>0</v>
      </c>
      <c r="K157" s="199"/>
      <c r="L157" s="203"/>
      <c r="M157" s="204"/>
      <c r="N157" s="205"/>
      <c r="O157" s="205"/>
      <c r="P157" s="206">
        <f>SUM(P158:P187)</f>
        <v>0</v>
      </c>
      <c r="Q157" s="205"/>
      <c r="R157" s="206">
        <f>SUM(R158:R187)</f>
        <v>172.73007000000001</v>
      </c>
      <c r="S157" s="205"/>
      <c r="T157" s="207">
        <f>SUM(T158:T187)</f>
        <v>0</v>
      </c>
      <c r="AR157" s="208" t="s">
        <v>80</v>
      </c>
      <c r="AT157" s="209" t="s">
        <v>72</v>
      </c>
      <c r="AU157" s="209" t="s">
        <v>129</v>
      </c>
      <c r="AY157" s="208" t="s">
        <v>122</v>
      </c>
      <c r="BK157" s="210">
        <f>SUM(BK158:BK187)</f>
        <v>0</v>
      </c>
    </row>
    <row r="158" spans="1:65" s="2" customFormat="1" ht="16.5" customHeight="1">
      <c r="A158" s="32"/>
      <c r="B158" s="33"/>
      <c r="C158" s="164" t="s">
        <v>161</v>
      </c>
      <c r="D158" s="164" t="s">
        <v>117</v>
      </c>
      <c r="E158" s="165" t="s">
        <v>162</v>
      </c>
      <c r="F158" s="166" t="s">
        <v>163</v>
      </c>
      <c r="G158" s="167" t="s">
        <v>120</v>
      </c>
      <c r="H158" s="168">
        <v>1</v>
      </c>
      <c r="I158" s="169"/>
      <c r="J158" s="170">
        <f>ROUND(I158*H158,2)</f>
        <v>0</v>
      </c>
      <c r="K158" s="166" t="s">
        <v>1</v>
      </c>
      <c r="L158" s="37"/>
      <c r="M158" s="171" t="s">
        <v>1</v>
      </c>
      <c r="N158" s="172" t="s">
        <v>38</v>
      </c>
      <c r="O158" s="69"/>
      <c r="P158" s="173">
        <f>O158*H158</f>
        <v>0</v>
      </c>
      <c r="Q158" s="173">
        <v>2.4000000000000001E-4</v>
      </c>
      <c r="R158" s="173">
        <f>Q158*H158</f>
        <v>2.4000000000000001E-4</v>
      </c>
      <c r="S158" s="173">
        <v>0</v>
      </c>
      <c r="T158" s="174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5" t="s">
        <v>121</v>
      </c>
      <c r="AT158" s="175" t="s">
        <v>117</v>
      </c>
      <c r="AU158" s="175" t="s">
        <v>121</v>
      </c>
      <c r="AY158" s="15" t="s">
        <v>122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5" t="s">
        <v>80</v>
      </c>
      <c r="BK158" s="176">
        <f>ROUND(I158*H158,2)</f>
        <v>0</v>
      </c>
      <c r="BL158" s="15" t="s">
        <v>121</v>
      </c>
      <c r="BM158" s="175" t="s">
        <v>164</v>
      </c>
    </row>
    <row r="159" spans="1:65" s="2" customFormat="1" ht="11.25">
      <c r="A159" s="32"/>
      <c r="B159" s="33"/>
      <c r="C159" s="34"/>
      <c r="D159" s="177" t="s">
        <v>123</v>
      </c>
      <c r="E159" s="34"/>
      <c r="F159" s="178" t="s">
        <v>163</v>
      </c>
      <c r="G159" s="34"/>
      <c r="H159" s="34"/>
      <c r="I159" s="179"/>
      <c r="J159" s="34"/>
      <c r="K159" s="34"/>
      <c r="L159" s="37"/>
      <c r="M159" s="180"/>
      <c r="N159" s="181"/>
      <c r="O159" s="69"/>
      <c r="P159" s="69"/>
      <c r="Q159" s="69"/>
      <c r="R159" s="69"/>
      <c r="S159" s="69"/>
      <c r="T159" s="70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123</v>
      </c>
      <c r="AU159" s="15" t="s">
        <v>121</v>
      </c>
    </row>
    <row r="160" spans="1:65" s="2" customFormat="1" ht="16.5" customHeight="1">
      <c r="A160" s="32"/>
      <c r="B160" s="33"/>
      <c r="C160" s="164" t="s">
        <v>145</v>
      </c>
      <c r="D160" s="164" t="s">
        <v>117</v>
      </c>
      <c r="E160" s="165" t="s">
        <v>165</v>
      </c>
      <c r="F160" s="166" t="s">
        <v>166</v>
      </c>
      <c r="G160" s="167" t="s">
        <v>120</v>
      </c>
      <c r="H160" s="168">
        <v>20</v>
      </c>
      <c r="I160" s="169"/>
      <c r="J160" s="170">
        <f>ROUND(I160*H160,2)</f>
        <v>0</v>
      </c>
      <c r="K160" s="166" t="s">
        <v>1</v>
      </c>
      <c r="L160" s="37"/>
      <c r="M160" s="171" t="s">
        <v>1</v>
      </c>
      <c r="N160" s="172" t="s">
        <v>38</v>
      </c>
      <c r="O160" s="69"/>
      <c r="P160" s="173">
        <f>O160*H160</f>
        <v>0</v>
      </c>
      <c r="Q160" s="173">
        <v>1.7999999999999999E-2</v>
      </c>
      <c r="R160" s="173">
        <f>Q160*H160</f>
        <v>0.36</v>
      </c>
      <c r="S160" s="173">
        <v>0</v>
      </c>
      <c r="T160" s="174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5" t="s">
        <v>121</v>
      </c>
      <c r="AT160" s="175" t="s">
        <v>117</v>
      </c>
      <c r="AU160" s="175" t="s">
        <v>121</v>
      </c>
      <c r="AY160" s="15" t="s">
        <v>122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5" t="s">
        <v>80</v>
      </c>
      <c r="BK160" s="176">
        <f>ROUND(I160*H160,2)</f>
        <v>0</v>
      </c>
      <c r="BL160" s="15" t="s">
        <v>121</v>
      </c>
      <c r="BM160" s="175" t="s">
        <v>167</v>
      </c>
    </row>
    <row r="161" spans="1:65" s="2" customFormat="1" ht="11.25">
      <c r="A161" s="32"/>
      <c r="B161" s="33"/>
      <c r="C161" s="34"/>
      <c r="D161" s="177" t="s">
        <v>123</v>
      </c>
      <c r="E161" s="34"/>
      <c r="F161" s="178" t="s">
        <v>166</v>
      </c>
      <c r="G161" s="34"/>
      <c r="H161" s="34"/>
      <c r="I161" s="179"/>
      <c r="J161" s="34"/>
      <c r="K161" s="34"/>
      <c r="L161" s="37"/>
      <c r="M161" s="180"/>
      <c r="N161" s="181"/>
      <c r="O161" s="69"/>
      <c r="P161" s="69"/>
      <c r="Q161" s="69"/>
      <c r="R161" s="69"/>
      <c r="S161" s="69"/>
      <c r="T161" s="70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123</v>
      </c>
      <c r="AU161" s="15" t="s">
        <v>121</v>
      </c>
    </row>
    <row r="162" spans="1:65" s="2" customFormat="1" ht="16.5" customHeight="1">
      <c r="A162" s="32"/>
      <c r="B162" s="33"/>
      <c r="C162" s="164" t="s">
        <v>168</v>
      </c>
      <c r="D162" s="164" t="s">
        <v>117</v>
      </c>
      <c r="E162" s="165" t="s">
        <v>169</v>
      </c>
      <c r="F162" s="166" t="s">
        <v>170</v>
      </c>
      <c r="G162" s="167" t="s">
        <v>137</v>
      </c>
      <c r="H162" s="168">
        <v>22</v>
      </c>
      <c r="I162" s="169"/>
      <c r="J162" s="170">
        <f>ROUND(I162*H162,2)</f>
        <v>0</v>
      </c>
      <c r="K162" s="166" t="s">
        <v>1</v>
      </c>
      <c r="L162" s="37"/>
      <c r="M162" s="171" t="s">
        <v>1</v>
      </c>
      <c r="N162" s="172" t="s">
        <v>38</v>
      </c>
      <c r="O162" s="69"/>
      <c r="P162" s="173">
        <f>O162*H162</f>
        <v>0</v>
      </c>
      <c r="Q162" s="173">
        <v>0.16037999999999999</v>
      </c>
      <c r="R162" s="173">
        <f>Q162*H162</f>
        <v>3.5283599999999997</v>
      </c>
      <c r="S162" s="173">
        <v>0</v>
      </c>
      <c r="T162" s="17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5" t="s">
        <v>121</v>
      </c>
      <c r="AT162" s="175" t="s">
        <v>117</v>
      </c>
      <c r="AU162" s="175" t="s">
        <v>121</v>
      </c>
      <c r="AY162" s="15" t="s">
        <v>122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15" t="s">
        <v>80</v>
      </c>
      <c r="BK162" s="176">
        <f>ROUND(I162*H162,2)</f>
        <v>0</v>
      </c>
      <c r="BL162" s="15" t="s">
        <v>121</v>
      </c>
      <c r="BM162" s="175" t="s">
        <v>171</v>
      </c>
    </row>
    <row r="163" spans="1:65" s="2" customFormat="1" ht="11.25">
      <c r="A163" s="32"/>
      <c r="B163" s="33"/>
      <c r="C163" s="34"/>
      <c r="D163" s="177" t="s">
        <v>123</v>
      </c>
      <c r="E163" s="34"/>
      <c r="F163" s="178" t="s">
        <v>170</v>
      </c>
      <c r="G163" s="34"/>
      <c r="H163" s="34"/>
      <c r="I163" s="179"/>
      <c r="J163" s="34"/>
      <c r="K163" s="34"/>
      <c r="L163" s="37"/>
      <c r="M163" s="180"/>
      <c r="N163" s="181"/>
      <c r="O163" s="69"/>
      <c r="P163" s="69"/>
      <c r="Q163" s="69"/>
      <c r="R163" s="69"/>
      <c r="S163" s="69"/>
      <c r="T163" s="70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123</v>
      </c>
      <c r="AU163" s="15" t="s">
        <v>121</v>
      </c>
    </row>
    <row r="164" spans="1:65" s="2" customFormat="1" ht="19.5">
      <c r="A164" s="32"/>
      <c r="B164" s="33"/>
      <c r="C164" s="34"/>
      <c r="D164" s="177" t="s">
        <v>172</v>
      </c>
      <c r="E164" s="34"/>
      <c r="F164" s="211" t="s">
        <v>173</v>
      </c>
      <c r="G164" s="34"/>
      <c r="H164" s="34"/>
      <c r="I164" s="179"/>
      <c r="J164" s="34"/>
      <c r="K164" s="34"/>
      <c r="L164" s="37"/>
      <c r="M164" s="180"/>
      <c r="N164" s="181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172</v>
      </c>
      <c r="AU164" s="15" t="s">
        <v>121</v>
      </c>
    </row>
    <row r="165" spans="1:65" s="2" customFormat="1" ht="16.5" customHeight="1">
      <c r="A165" s="32"/>
      <c r="B165" s="33"/>
      <c r="C165" s="164" t="s">
        <v>149</v>
      </c>
      <c r="D165" s="164" t="s">
        <v>117</v>
      </c>
      <c r="E165" s="165" t="s">
        <v>174</v>
      </c>
      <c r="F165" s="166" t="s">
        <v>170</v>
      </c>
      <c r="G165" s="167" t="s">
        <v>137</v>
      </c>
      <c r="H165" s="168">
        <v>46</v>
      </c>
      <c r="I165" s="169"/>
      <c r="J165" s="170">
        <f>ROUND(I165*H165,2)</f>
        <v>0</v>
      </c>
      <c r="K165" s="166" t="s">
        <v>1</v>
      </c>
      <c r="L165" s="37"/>
      <c r="M165" s="171" t="s">
        <v>1</v>
      </c>
      <c r="N165" s="172" t="s">
        <v>38</v>
      </c>
      <c r="O165" s="69"/>
      <c r="P165" s="173">
        <f>O165*H165</f>
        <v>0</v>
      </c>
      <c r="Q165" s="173">
        <v>0.41860000000000003</v>
      </c>
      <c r="R165" s="173">
        <f>Q165*H165</f>
        <v>19.255600000000001</v>
      </c>
      <c r="S165" s="173">
        <v>0</v>
      </c>
      <c r="T165" s="17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5" t="s">
        <v>121</v>
      </c>
      <c r="AT165" s="175" t="s">
        <v>117</v>
      </c>
      <c r="AU165" s="175" t="s">
        <v>121</v>
      </c>
      <c r="AY165" s="15" t="s">
        <v>122</v>
      </c>
      <c r="BE165" s="176">
        <f>IF(N165="základní",J165,0)</f>
        <v>0</v>
      </c>
      <c r="BF165" s="176">
        <f>IF(N165="snížená",J165,0)</f>
        <v>0</v>
      </c>
      <c r="BG165" s="176">
        <f>IF(N165="zákl. přenesená",J165,0)</f>
        <v>0</v>
      </c>
      <c r="BH165" s="176">
        <f>IF(N165="sníž. přenesená",J165,0)</f>
        <v>0</v>
      </c>
      <c r="BI165" s="176">
        <f>IF(N165="nulová",J165,0)</f>
        <v>0</v>
      </c>
      <c r="BJ165" s="15" t="s">
        <v>80</v>
      </c>
      <c r="BK165" s="176">
        <f>ROUND(I165*H165,2)</f>
        <v>0</v>
      </c>
      <c r="BL165" s="15" t="s">
        <v>121</v>
      </c>
      <c r="BM165" s="175" t="s">
        <v>175</v>
      </c>
    </row>
    <row r="166" spans="1:65" s="2" customFormat="1" ht="11.25">
      <c r="A166" s="32"/>
      <c r="B166" s="33"/>
      <c r="C166" s="34"/>
      <c r="D166" s="177" t="s">
        <v>123</v>
      </c>
      <c r="E166" s="34"/>
      <c r="F166" s="178" t="s">
        <v>170</v>
      </c>
      <c r="G166" s="34"/>
      <c r="H166" s="34"/>
      <c r="I166" s="179"/>
      <c r="J166" s="34"/>
      <c r="K166" s="34"/>
      <c r="L166" s="37"/>
      <c r="M166" s="180"/>
      <c r="N166" s="181"/>
      <c r="O166" s="69"/>
      <c r="P166" s="69"/>
      <c r="Q166" s="69"/>
      <c r="R166" s="69"/>
      <c r="S166" s="69"/>
      <c r="T166" s="70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5" t="s">
        <v>123</v>
      </c>
      <c r="AU166" s="15" t="s">
        <v>121</v>
      </c>
    </row>
    <row r="167" spans="1:65" s="2" customFormat="1" ht="19.5">
      <c r="A167" s="32"/>
      <c r="B167" s="33"/>
      <c r="C167" s="34"/>
      <c r="D167" s="177" t="s">
        <v>172</v>
      </c>
      <c r="E167" s="34"/>
      <c r="F167" s="211" t="s">
        <v>176</v>
      </c>
      <c r="G167" s="34"/>
      <c r="H167" s="34"/>
      <c r="I167" s="179"/>
      <c r="J167" s="34"/>
      <c r="K167" s="34"/>
      <c r="L167" s="37"/>
      <c r="M167" s="180"/>
      <c r="N167" s="181"/>
      <c r="O167" s="69"/>
      <c r="P167" s="69"/>
      <c r="Q167" s="69"/>
      <c r="R167" s="69"/>
      <c r="S167" s="69"/>
      <c r="T167" s="70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172</v>
      </c>
      <c r="AU167" s="15" t="s">
        <v>121</v>
      </c>
    </row>
    <row r="168" spans="1:65" s="2" customFormat="1" ht="16.5" customHeight="1">
      <c r="A168" s="32"/>
      <c r="B168" s="33"/>
      <c r="C168" s="164" t="s">
        <v>8</v>
      </c>
      <c r="D168" s="164" t="s">
        <v>117</v>
      </c>
      <c r="E168" s="165" t="s">
        <v>177</v>
      </c>
      <c r="F168" s="166" t="s">
        <v>170</v>
      </c>
      <c r="G168" s="167" t="s">
        <v>137</v>
      </c>
      <c r="H168" s="168">
        <v>116</v>
      </c>
      <c r="I168" s="169"/>
      <c r="J168" s="170">
        <f>ROUND(I168*H168,2)</f>
        <v>0</v>
      </c>
      <c r="K168" s="166" t="s">
        <v>1</v>
      </c>
      <c r="L168" s="37"/>
      <c r="M168" s="171" t="s">
        <v>1</v>
      </c>
      <c r="N168" s="172" t="s">
        <v>38</v>
      </c>
      <c r="O168" s="69"/>
      <c r="P168" s="173">
        <f>O168*H168</f>
        <v>0</v>
      </c>
      <c r="Q168" s="173">
        <v>1.2829600000000001</v>
      </c>
      <c r="R168" s="173">
        <f>Q168*H168</f>
        <v>148.82336000000001</v>
      </c>
      <c r="S168" s="173">
        <v>0</v>
      </c>
      <c r="T168" s="174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5" t="s">
        <v>121</v>
      </c>
      <c r="AT168" s="175" t="s">
        <v>117</v>
      </c>
      <c r="AU168" s="175" t="s">
        <v>121</v>
      </c>
      <c r="AY168" s="15" t="s">
        <v>122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5" t="s">
        <v>80</v>
      </c>
      <c r="BK168" s="176">
        <f>ROUND(I168*H168,2)</f>
        <v>0</v>
      </c>
      <c r="BL168" s="15" t="s">
        <v>121</v>
      </c>
      <c r="BM168" s="175" t="s">
        <v>178</v>
      </c>
    </row>
    <row r="169" spans="1:65" s="2" customFormat="1" ht="11.25">
      <c r="A169" s="32"/>
      <c r="B169" s="33"/>
      <c r="C169" s="34"/>
      <c r="D169" s="177" t="s">
        <v>123</v>
      </c>
      <c r="E169" s="34"/>
      <c r="F169" s="178" t="s">
        <v>170</v>
      </c>
      <c r="G169" s="34"/>
      <c r="H169" s="34"/>
      <c r="I169" s="179"/>
      <c r="J169" s="34"/>
      <c r="K169" s="34"/>
      <c r="L169" s="37"/>
      <c r="M169" s="180"/>
      <c r="N169" s="181"/>
      <c r="O169" s="69"/>
      <c r="P169" s="69"/>
      <c r="Q169" s="69"/>
      <c r="R169" s="69"/>
      <c r="S169" s="69"/>
      <c r="T169" s="70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123</v>
      </c>
      <c r="AU169" s="15" t="s">
        <v>121</v>
      </c>
    </row>
    <row r="170" spans="1:65" s="2" customFormat="1" ht="19.5">
      <c r="A170" s="32"/>
      <c r="B170" s="33"/>
      <c r="C170" s="34"/>
      <c r="D170" s="177" t="s">
        <v>172</v>
      </c>
      <c r="E170" s="34"/>
      <c r="F170" s="211" t="s">
        <v>179</v>
      </c>
      <c r="G170" s="34"/>
      <c r="H170" s="34"/>
      <c r="I170" s="179"/>
      <c r="J170" s="34"/>
      <c r="K170" s="34"/>
      <c r="L170" s="37"/>
      <c r="M170" s="180"/>
      <c r="N170" s="181"/>
      <c r="O170" s="69"/>
      <c r="P170" s="69"/>
      <c r="Q170" s="69"/>
      <c r="R170" s="69"/>
      <c r="S170" s="69"/>
      <c r="T170" s="70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172</v>
      </c>
      <c r="AU170" s="15" t="s">
        <v>121</v>
      </c>
    </row>
    <row r="171" spans="1:65" s="2" customFormat="1" ht="16.5" customHeight="1">
      <c r="A171" s="32"/>
      <c r="B171" s="33"/>
      <c r="C171" s="164" t="s">
        <v>152</v>
      </c>
      <c r="D171" s="164" t="s">
        <v>117</v>
      </c>
      <c r="E171" s="165" t="s">
        <v>180</v>
      </c>
      <c r="F171" s="166" t="s">
        <v>181</v>
      </c>
      <c r="G171" s="167" t="s">
        <v>182</v>
      </c>
      <c r="H171" s="168">
        <v>3</v>
      </c>
      <c r="I171" s="169"/>
      <c r="J171" s="170">
        <f>ROUND(I171*H171,2)</f>
        <v>0</v>
      </c>
      <c r="K171" s="166" t="s">
        <v>1</v>
      </c>
      <c r="L171" s="37"/>
      <c r="M171" s="171" t="s">
        <v>1</v>
      </c>
      <c r="N171" s="172" t="s">
        <v>38</v>
      </c>
      <c r="O171" s="69"/>
      <c r="P171" s="173">
        <f>O171*H171</f>
        <v>0</v>
      </c>
      <c r="Q171" s="173">
        <v>2.0999999999999999E-3</v>
      </c>
      <c r="R171" s="173">
        <f>Q171*H171</f>
        <v>6.3E-3</v>
      </c>
      <c r="S171" s="173">
        <v>0</v>
      </c>
      <c r="T171" s="174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75" t="s">
        <v>121</v>
      </c>
      <c r="AT171" s="175" t="s">
        <v>117</v>
      </c>
      <c r="AU171" s="175" t="s">
        <v>121</v>
      </c>
      <c r="AY171" s="15" t="s">
        <v>122</v>
      </c>
      <c r="BE171" s="176">
        <f>IF(N171="základní",J171,0)</f>
        <v>0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5" t="s">
        <v>80</v>
      </c>
      <c r="BK171" s="176">
        <f>ROUND(I171*H171,2)</f>
        <v>0</v>
      </c>
      <c r="BL171" s="15" t="s">
        <v>121</v>
      </c>
      <c r="BM171" s="175" t="s">
        <v>183</v>
      </c>
    </row>
    <row r="172" spans="1:65" s="2" customFormat="1" ht="11.25">
      <c r="A172" s="32"/>
      <c r="B172" s="33"/>
      <c r="C172" s="34"/>
      <c r="D172" s="177" t="s">
        <v>123</v>
      </c>
      <c r="E172" s="34"/>
      <c r="F172" s="178" t="s">
        <v>181</v>
      </c>
      <c r="G172" s="34"/>
      <c r="H172" s="34"/>
      <c r="I172" s="179"/>
      <c r="J172" s="34"/>
      <c r="K172" s="34"/>
      <c r="L172" s="37"/>
      <c r="M172" s="180"/>
      <c r="N172" s="181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5" t="s">
        <v>123</v>
      </c>
      <c r="AU172" s="15" t="s">
        <v>121</v>
      </c>
    </row>
    <row r="173" spans="1:65" s="2" customFormat="1" ht="16.5" customHeight="1">
      <c r="A173" s="32"/>
      <c r="B173" s="33"/>
      <c r="C173" s="164" t="s">
        <v>184</v>
      </c>
      <c r="D173" s="164" t="s">
        <v>117</v>
      </c>
      <c r="E173" s="165" t="s">
        <v>185</v>
      </c>
      <c r="F173" s="166" t="s">
        <v>186</v>
      </c>
      <c r="G173" s="167" t="s">
        <v>182</v>
      </c>
      <c r="H173" s="168">
        <v>2</v>
      </c>
      <c r="I173" s="169"/>
      <c r="J173" s="170">
        <f>ROUND(I173*H173,2)</f>
        <v>0</v>
      </c>
      <c r="K173" s="166" t="s">
        <v>1</v>
      </c>
      <c r="L173" s="37"/>
      <c r="M173" s="171" t="s">
        <v>1</v>
      </c>
      <c r="N173" s="172" t="s">
        <v>38</v>
      </c>
      <c r="O173" s="69"/>
      <c r="P173" s="173">
        <f>O173*H173</f>
        <v>0</v>
      </c>
      <c r="Q173" s="173">
        <v>2.3999999999999998E-3</v>
      </c>
      <c r="R173" s="173">
        <f>Q173*H173</f>
        <v>4.7999999999999996E-3</v>
      </c>
      <c r="S173" s="173">
        <v>0</v>
      </c>
      <c r="T173" s="17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5" t="s">
        <v>121</v>
      </c>
      <c r="AT173" s="175" t="s">
        <v>117</v>
      </c>
      <c r="AU173" s="175" t="s">
        <v>121</v>
      </c>
      <c r="AY173" s="15" t="s">
        <v>122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5" t="s">
        <v>80</v>
      </c>
      <c r="BK173" s="176">
        <f>ROUND(I173*H173,2)</f>
        <v>0</v>
      </c>
      <c r="BL173" s="15" t="s">
        <v>121</v>
      </c>
      <c r="BM173" s="175" t="s">
        <v>187</v>
      </c>
    </row>
    <row r="174" spans="1:65" s="2" customFormat="1" ht="11.25">
      <c r="A174" s="32"/>
      <c r="B174" s="33"/>
      <c r="C174" s="34"/>
      <c r="D174" s="177" t="s">
        <v>123</v>
      </c>
      <c r="E174" s="34"/>
      <c r="F174" s="178" t="s">
        <v>186</v>
      </c>
      <c r="G174" s="34"/>
      <c r="H174" s="34"/>
      <c r="I174" s="179"/>
      <c r="J174" s="34"/>
      <c r="K174" s="34"/>
      <c r="L174" s="37"/>
      <c r="M174" s="180"/>
      <c r="N174" s="181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123</v>
      </c>
      <c r="AU174" s="15" t="s">
        <v>121</v>
      </c>
    </row>
    <row r="175" spans="1:65" s="2" customFormat="1" ht="16.5" customHeight="1">
      <c r="A175" s="32"/>
      <c r="B175" s="33"/>
      <c r="C175" s="164" t="s">
        <v>156</v>
      </c>
      <c r="D175" s="164" t="s">
        <v>117</v>
      </c>
      <c r="E175" s="165" t="s">
        <v>188</v>
      </c>
      <c r="F175" s="166" t="s">
        <v>189</v>
      </c>
      <c r="G175" s="167" t="s">
        <v>120</v>
      </c>
      <c r="H175" s="168">
        <v>42</v>
      </c>
      <c r="I175" s="169"/>
      <c r="J175" s="170">
        <f>ROUND(I175*H175,2)</f>
        <v>0</v>
      </c>
      <c r="K175" s="166" t="s">
        <v>1</v>
      </c>
      <c r="L175" s="37"/>
      <c r="M175" s="171" t="s">
        <v>1</v>
      </c>
      <c r="N175" s="172" t="s">
        <v>38</v>
      </c>
      <c r="O175" s="69"/>
      <c r="P175" s="173">
        <f>O175*H175</f>
        <v>0</v>
      </c>
      <c r="Q175" s="173">
        <v>0</v>
      </c>
      <c r="R175" s="173">
        <f>Q175*H175</f>
        <v>0</v>
      </c>
      <c r="S175" s="173">
        <v>0</v>
      </c>
      <c r="T175" s="174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5" t="s">
        <v>121</v>
      </c>
      <c r="AT175" s="175" t="s">
        <v>117</v>
      </c>
      <c r="AU175" s="175" t="s">
        <v>121</v>
      </c>
      <c r="AY175" s="15" t="s">
        <v>122</v>
      </c>
      <c r="BE175" s="176">
        <f>IF(N175="základní",J175,0)</f>
        <v>0</v>
      </c>
      <c r="BF175" s="176">
        <f>IF(N175="snížená",J175,0)</f>
        <v>0</v>
      </c>
      <c r="BG175" s="176">
        <f>IF(N175="zákl. přenesená",J175,0)</f>
        <v>0</v>
      </c>
      <c r="BH175" s="176">
        <f>IF(N175="sníž. přenesená",J175,0)</f>
        <v>0</v>
      </c>
      <c r="BI175" s="176">
        <f>IF(N175="nulová",J175,0)</f>
        <v>0</v>
      </c>
      <c r="BJ175" s="15" t="s">
        <v>80</v>
      </c>
      <c r="BK175" s="176">
        <f>ROUND(I175*H175,2)</f>
        <v>0</v>
      </c>
      <c r="BL175" s="15" t="s">
        <v>121</v>
      </c>
      <c r="BM175" s="175" t="s">
        <v>190</v>
      </c>
    </row>
    <row r="176" spans="1:65" s="2" customFormat="1" ht="11.25">
      <c r="A176" s="32"/>
      <c r="B176" s="33"/>
      <c r="C176" s="34"/>
      <c r="D176" s="177" t="s">
        <v>123</v>
      </c>
      <c r="E176" s="34"/>
      <c r="F176" s="178" t="s">
        <v>189</v>
      </c>
      <c r="G176" s="34"/>
      <c r="H176" s="34"/>
      <c r="I176" s="179"/>
      <c r="J176" s="34"/>
      <c r="K176" s="34"/>
      <c r="L176" s="37"/>
      <c r="M176" s="180"/>
      <c r="N176" s="181"/>
      <c r="O176" s="69"/>
      <c r="P176" s="69"/>
      <c r="Q176" s="69"/>
      <c r="R176" s="69"/>
      <c r="S176" s="69"/>
      <c r="T176" s="70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5" t="s">
        <v>123</v>
      </c>
      <c r="AU176" s="15" t="s">
        <v>121</v>
      </c>
    </row>
    <row r="177" spans="1:65" s="2" customFormat="1" ht="16.5" customHeight="1">
      <c r="A177" s="32"/>
      <c r="B177" s="33"/>
      <c r="C177" s="164" t="s">
        <v>191</v>
      </c>
      <c r="D177" s="164" t="s">
        <v>117</v>
      </c>
      <c r="E177" s="165" t="s">
        <v>192</v>
      </c>
      <c r="F177" s="166" t="s">
        <v>193</v>
      </c>
      <c r="G177" s="167" t="s">
        <v>120</v>
      </c>
      <c r="H177" s="168">
        <v>11</v>
      </c>
      <c r="I177" s="169"/>
      <c r="J177" s="170">
        <f>ROUND(I177*H177,2)</f>
        <v>0</v>
      </c>
      <c r="K177" s="166" t="s">
        <v>1</v>
      </c>
      <c r="L177" s="37"/>
      <c r="M177" s="171" t="s">
        <v>1</v>
      </c>
      <c r="N177" s="172" t="s">
        <v>38</v>
      </c>
      <c r="O177" s="69"/>
      <c r="P177" s="173">
        <f>O177*H177</f>
        <v>0</v>
      </c>
      <c r="Q177" s="173">
        <v>5.1810000000000002E-2</v>
      </c>
      <c r="R177" s="173">
        <f>Q177*H177</f>
        <v>0.56991000000000003</v>
      </c>
      <c r="S177" s="173">
        <v>0</v>
      </c>
      <c r="T177" s="17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5" t="s">
        <v>121</v>
      </c>
      <c r="AT177" s="175" t="s">
        <v>117</v>
      </c>
      <c r="AU177" s="175" t="s">
        <v>121</v>
      </c>
      <c r="AY177" s="15" t="s">
        <v>122</v>
      </c>
      <c r="BE177" s="176">
        <f>IF(N177="základní",J177,0)</f>
        <v>0</v>
      </c>
      <c r="BF177" s="176">
        <f>IF(N177="snížená",J177,0)</f>
        <v>0</v>
      </c>
      <c r="BG177" s="176">
        <f>IF(N177="zákl. přenesená",J177,0)</f>
        <v>0</v>
      </c>
      <c r="BH177" s="176">
        <f>IF(N177="sníž. přenesená",J177,0)</f>
        <v>0</v>
      </c>
      <c r="BI177" s="176">
        <f>IF(N177="nulová",J177,0)</f>
        <v>0</v>
      </c>
      <c r="BJ177" s="15" t="s">
        <v>80</v>
      </c>
      <c r="BK177" s="176">
        <f>ROUND(I177*H177,2)</f>
        <v>0</v>
      </c>
      <c r="BL177" s="15" t="s">
        <v>121</v>
      </c>
      <c r="BM177" s="175" t="s">
        <v>194</v>
      </c>
    </row>
    <row r="178" spans="1:65" s="2" customFormat="1" ht="11.25">
      <c r="A178" s="32"/>
      <c r="B178" s="33"/>
      <c r="C178" s="34"/>
      <c r="D178" s="177" t="s">
        <v>123</v>
      </c>
      <c r="E178" s="34"/>
      <c r="F178" s="178" t="s">
        <v>193</v>
      </c>
      <c r="G178" s="34"/>
      <c r="H178" s="34"/>
      <c r="I178" s="179"/>
      <c r="J178" s="34"/>
      <c r="K178" s="34"/>
      <c r="L178" s="37"/>
      <c r="M178" s="180"/>
      <c r="N178" s="181"/>
      <c r="O178" s="69"/>
      <c r="P178" s="69"/>
      <c r="Q178" s="69"/>
      <c r="R178" s="69"/>
      <c r="S178" s="69"/>
      <c r="T178" s="70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5" t="s">
        <v>123</v>
      </c>
      <c r="AU178" s="15" t="s">
        <v>121</v>
      </c>
    </row>
    <row r="179" spans="1:65" s="2" customFormat="1" ht="16.5" customHeight="1">
      <c r="A179" s="32"/>
      <c r="B179" s="33"/>
      <c r="C179" s="164" t="s">
        <v>159</v>
      </c>
      <c r="D179" s="164" t="s">
        <v>117</v>
      </c>
      <c r="E179" s="165" t="s">
        <v>195</v>
      </c>
      <c r="F179" s="166" t="s">
        <v>196</v>
      </c>
      <c r="G179" s="167" t="s">
        <v>182</v>
      </c>
      <c r="H179" s="168">
        <v>11</v>
      </c>
      <c r="I179" s="169"/>
      <c r="J179" s="170">
        <f>ROUND(I179*H179,2)</f>
        <v>0</v>
      </c>
      <c r="K179" s="166" t="s">
        <v>1</v>
      </c>
      <c r="L179" s="37"/>
      <c r="M179" s="171" t="s">
        <v>1</v>
      </c>
      <c r="N179" s="172" t="s">
        <v>38</v>
      </c>
      <c r="O179" s="69"/>
      <c r="P179" s="173">
        <f>O179*H179</f>
        <v>0</v>
      </c>
      <c r="Q179" s="173">
        <v>1.6500000000000001E-2</v>
      </c>
      <c r="R179" s="173">
        <f>Q179*H179</f>
        <v>0.18149999999999999</v>
      </c>
      <c r="S179" s="173">
        <v>0</v>
      </c>
      <c r="T179" s="174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5" t="s">
        <v>121</v>
      </c>
      <c r="AT179" s="175" t="s">
        <v>117</v>
      </c>
      <c r="AU179" s="175" t="s">
        <v>121</v>
      </c>
      <c r="AY179" s="15" t="s">
        <v>122</v>
      </c>
      <c r="BE179" s="176">
        <f>IF(N179="základní",J179,0)</f>
        <v>0</v>
      </c>
      <c r="BF179" s="176">
        <f>IF(N179="snížená",J179,0)</f>
        <v>0</v>
      </c>
      <c r="BG179" s="176">
        <f>IF(N179="zákl. přenesená",J179,0)</f>
        <v>0</v>
      </c>
      <c r="BH179" s="176">
        <f>IF(N179="sníž. přenesená",J179,0)</f>
        <v>0</v>
      </c>
      <c r="BI179" s="176">
        <f>IF(N179="nulová",J179,0)</f>
        <v>0</v>
      </c>
      <c r="BJ179" s="15" t="s">
        <v>80</v>
      </c>
      <c r="BK179" s="176">
        <f>ROUND(I179*H179,2)</f>
        <v>0</v>
      </c>
      <c r="BL179" s="15" t="s">
        <v>121</v>
      </c>
      <c r="BM179" s="175" t="s">
        <v>197</v>
      </c>
    </row>
    <row r="180" spans="1:65" s="2" customFormat="1" ht="11.25">
      <c r="A180" s="32"/>
      <c r="B180" s="33"/>
      <c r="C180" s="34"/>
      <c r="D180" s="177" t="s">
        <v>123</v>
      </c>
      <c r="E180" s="34"/>
      <c r="F180" s="178" t="s">
        <v>196</v>
      </c>
      <c r="G180" s="34"/>
      <c r="H180" s="34"/>
      <c r="I180" s="179"/>
      <c r="J180" s="34"/>
      <c r="K180" s="34"/>
      <c r="L180" s="37"/>
      <c r="M180" s="180"/>
      <c r="N180" s="181"/>
      <c r="O180" s="69"/>
      <c r="P180" s="69"/>
      <c r="Q180" s="69"/>
      <c r="R180" s="69"/>
      <c r="S180" s="69"/>
      <c r="T180" s="70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5" t="s">
        <v>123</v>
      </c>
      <c r="AU180" s="15" t="s">
        <v>121</v>
      </c>
    </row>
    <row r="181" spans="1:65" s="2" customFormat="1" ht="16.5" customHeight="1">
      <c r="A181" s="32"/>
      <c r="B181" s="33"/>
      <c r="C181" s="164" t="s">
        <v>7</v>
      </c>
      <c r="D181" s="164" t="s">
        <v>117</v>
      </c>
      <c r="E181" s="165" t="s">
        <v>198</v>
      </c>
      <c r="F181" s="166" t="s">
        <v>199</v>
      </c>
      <c r="G181" s="167" t="s">
        <v>137</v>
      </c>
      <c r="H181" s="168">
        <v>50</v>
      </c>
      <c r="I181" s="169"/>
      <c r="J181" s="170">
        <f>ROUND(I181*H181,2)</f>
        <v>0</v>
      </c>
      <c r="K181" s="166" t="s">
        <v>1</v>
      </c>
      <c r="L181" s="37"/>
      <c r="M181" s="171" t="s">
        <v>1</v>
      </c>
      <c r="N181" s="172" t="s">
        <v>38</v>
      </c>
      <c r="O181" s="69"/>
      <c r="P181" s="173">
        <f>O181*H181</f>
        <v>0</v>
      </c>
      <c r="Q181" s="173">
        <v>0</v>
      </c>
      <c r="R181" s="173">
        <f>Q181*H181</f>
        <v>0</v>
      </c>
      <c r="S181" s="173">
        <v>0</v>
      </c>
      <c r="T181" s="174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5" t="s">
        <v>121</v>
      </c>
      <c r="AT181" s="175" t="s">
        <v>117</v>
      </c>
      <c r="AU181" s="175" t="s">
        <v>121</v>
      </c>
      <c r="AY181" s="15" t="s">
        <v>122</v>
      </c>
      <c r="BE181" s="176">
        <f>IF(N181="základní",J181,0)</f>
        <v>0</v>
      </c>
      <c r="BF181" s="176">
        <f>IF(N181="snížená",J181,0)</f>
        <v>0</v>
      </c>
      <c r="BG181" s="176">
        <f>IF(N181="zákl. přenesená",J181,0)</f>
        <v>0</v>
      </c>
      <c r="BH181" s="176">
        <f>IF(N181="sníž. přenesená",J181,0)</f>
        <v>0</v>
      </c>
      <c r="BI181" s="176">
        <f>IF(N181="nulová",J181,0)</f>
        <v>0</v>
      </c>
      <c r="BJ181" s="15" t="s">
        <v>80</v>
      </c>
      <c r="BK181" s="176">
        <f>ROUND(I181*H181,2)</f>
        <v>0</v>
      </c>
      <c r="BL181" s="15" t="s">
        <v>121</v>
      </c>
      <c r="BM181" s="175" t="s">
        <v>200</v>
      </c>
    </row>
    <row r="182" spans="1:65" s="2" customFormat="1" ht="11.25">
      <c r="A182" s="32"/>
      <c r="B182" s="33"/>
      <c r="C182" s="34"/>
      <c r="D182" s="177" t="s">
        <v>123</v>
      </c>
      <c r="E182" s="34"/>
      <c r="F182" s="178" t="s">
        <v>199</v>
      </c>
      <c r="G182" s="34"/>
      <c r="H182" s="34"/>
      <c r="I182" s="179"/>
      <c r="J182" s="34"/>
      <c r="K182" s="34"/>
      <c r="L182" s="37"/>
      <c r="M182" s="180"/>
      <c r="N182" s="181"/>
      <c r="O182" s="69"/>
      <c r="P182" s="69"/>
      <c r="Q182" s="69"/>
      <c r="R182" s="69"/>
      <c r="S182" s="69"/>
      <c r="T182" s="70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123</v>
      </c>
      <c r="AU182" s="15" t="s">
        <v>121</v>
      </c>
    </row>
    <row r="183" spans="1:65" s="2" customFormat="1" ht="19.5">
      <c r="A183" s="32"/>
      <c r="B183" s="33"/>
      <c r="C183" s="34"/>
      <c r="D183" s="177" t="s">
        <v>201</v>
      </c>
      <c r="E183" s="34"/>
      <c r="F183" s="211" t="s">
        <v>202</v>
      </c>
      <c r="G183" s="34"/>
      <c r="H183" s="34"/>
      <c r="I183" s="179"/>
      <c r="J183" s="34"/>
      <c r="K183" s="34"/>
      <c r="L183" s="37"/>
      <c r="M183" s="180"/>
      <c r="N183" s="181"/>
      <c r="O183" s="69"/>
      <c r="P183" s="69"/>
      <c r="Q183" s="69"/>
      <c r="R183" s="69"/>
      <c r="S183" s="69"/>
      <c r="T183" s="70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201</v>
      </c>
      <c r="AU183" s="15" t="s">
        <v>121</v>
      </c>
    </row>
    <row r="184" spans="1:65" s="2" customFormat="1" ht="16.5" customHeight="1">
      <c r="A184" s="32"/>
      <c r="B184" s="33"/>
      <c r="C184" s="164" t="s">
        <v>164</v>
      </c>
      <c r="D184" s="164" t="s">
        <v>117</v>
      </c>
      <c r="E184" s="165" t="s">
        <v>203</v>
      </c>
      <c r="F184" s="166" t="s">
        <v>204</v>
      </c>
      <c r="G184" s="167" t="s">
        <v>137</v>
      </c>
      <c r="H184" s="168">
        <v>98</v>
      </c>
      <c r="I184" s="169"/>
      <c r="J184" s="170">
        <f>ROUND(I184*H184,2)</f>
        <v>0</v>
      </c>
      <c r="K184" s="166" t="s">
        <v>1</v>
      </c>
      <c r="L184" s="37"/>
      <c r="M184" s="171" t="s">
        <v>1</v>
      </c>
      <c r="N184" s="172" t="s">
        <v>38</v>
      </c>
      <c r="O184" s="69"/>
      <c r="P184" s="173">
        <f>O184*H184</f>
        <v>0</v>
      </c>
      <c r="Q184" s="173">
        <v>0</v>
      </c>
      <c r="R184" s="173">
        <f>Q184*H184</f>
        <v>0</v>
      </c>
      <c r="S184" s="173">
        <v>0</v>
      </c>
      <c r="T184" s="174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5" t="s">
        <v>121</v>
      </c>
      <c r="AT184" s="175" t="s">
        <v>117</v>
      </c>
      <c r="AU184" s="175" t="s">
        <v>121</v>
      </c>
      <c r="AY184" s="15" t="s">
        <v>122</v>
      </c>
      <c r="BE184" s="176">
        <f>IF(N184="základní",J184,0)</f>
        <v>0</v>
      </c>
      <c r="BF184" s="176">
        <f>IF(N184="snížená",J184,0)</f>
        <v>0</v>
      </c>
      <c r="BG184" s="176">
        <f>IF(N184="zákl. přenesená",J184,0)</f>
        <v>0</v>
      </c>
      <c r="BH184" s="176">
        <f>IF(N184="sníž. přenesená",J184,0)</f>
        <v>0</v>
      </c>
      <c r="BI184" s="176">
        <f>IF(N184="nulová",J184,0)</f>
        <v>0</v>
      </c>
      <c r="BJ184" s="15" t="s">
        <v>80</v>
      </c>
      <c r="BK184" s="176">
        <f>ROUND(I184*H184,2)</f>
        <v>0</v>
      </c>
      <c r="BL184" s="15" t="s">
        <v>121</v>
      </c>
      <c r="BM184" s="175" t="s">
        <v>205</v>
      </c>
    </row>
    <row r="185" spans="1:65" s="2" customFormat="1" ht="11.25">
      <c r="A185" s="32"/>
      <c r="B185" s="33"/>
      <c r="C185" s="34"/>
      <c r="D185" s="177" t="s">
        <v>123</v>
      </c>
      <c r="E185" s="34"/>
      <c r="F185" s="178" t="s">
        <v>204</v>
      </c>
      <c r="G185" s="34"/>
      <c r="H185" s="34"/>
      <c r="I185" s="179"/>
      <c r="J185" s="34"/>
      <c r="K185" s="34"/>
      <c r="L185" s="37"/>
      <c r="M185" s="180"/>
      <c r="N185" s="181"/>
      <c r="O185" s="69"/>
      <c r="P185" s="69"/>
      <c r="Q185" s="69"/>
      <c r="R185" s="69"/>
      <c r="S185" s="69"/>
      <c r="T185" s="70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123</v>
      </c>
      <c r="AU185" s="15" t="s">
        <v>121</v>
      </c>
    </row>
    <row r="186" spans="1:65" s="2" customFormat="1" ht="16.5" customHeight="1">
      <c r="A186" s="32"/>
      <c r="B186" s="33"/>
      <c r="C186" s="164" t="s">
        <v>206</v>
      </c>
      <c r="D186" s="164" t="s">
        <v>117</v>
      </c>
      <c r="E186" s="165" t="s">
        <v>207</v>
      </c>
      <c r="F186" s="166" t="s">
        <v>208</v>
      </c>
      <c r="G186" s="167" t="s">
        <v>132</v>
      </c>
      <c r="H186" s="168">
        <v>1.9530000000000001</v>
      </c>
      <c r="I186" s="169"/>
      <c r="J186" s="170">
        <f>ROUND(I186*H186,2)</f>
        <v>0</v>
      </c>
      <c r="K186" s="166" t="s">
        <v>1</v>
      </c>
      <c r="L186" s="37"/>
      <c r="M186" s="171" t="s">
        <v>1</v>
      </c>
      <c r="N186" s="172" t="s">
        <v>38</v>
      </c>
      <c r="O186" s="69"/>
      <c r="P186" s="173">
        <f>O186*H186</f>
        <v>0</v>
      </c>
      <c r="Q186" s="173">
        <v>0</v>
      </c>
      <c r="R186" s="173">
        <f>Q186*H186</f>
        <v>0</v>
      </c>
      <c r="S186" s="173">
        <v>0</v>
      </c>
      <c r="T186" s="174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5" t="s">
        <v>121</v>
      </c>
      <c r="AT186" s="175" t="s">
        <v>117</v>
      </c>
      <c r="AU186" s="175" t="s">
        <v>121</v>
      </c>
      <c r="AY186" s="15" t="s">
        <v>122</v>
      </c>
      <c r="BE186" s="176">
        <f>IF(N186="základní",J186,0)</f>
        <v>0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15" t="s">
        <v>80</v>
      </c>
      <c r="BK186" s="176">
        <f>ROUND(I186*H186,2)</f>
        <v>0</v>
      </c>
      <c r="BL186" s="15" t="s">
        <v>121</v>
      </c>
      <c r="BM186" s="175" t="s">
        <v>209</v>
      </c>
    </row>
    <row r="187" spans="1:65" s="2" customFormat="1" ht="11.25">
      <c r="A187" s="32"/>
      <c r="B187" s="33"/>
      <c r="C187" s="34"/>
      <c r="D187" s="177" t="s">
        <v>123</v>
      </c>
      <c r="E187" s="34"/>
      <c r="F187" s="178" t="s">
        <v>208</v>
      </c>
      <c r="G187" s="34"/>
      <c r="H187" s="34"/>
      <c r="I187" s="179"/>
      <c r="J187" s="34"/>
      <c r="K187" s="34"/>
      <c r="L187" s="37"/>
      <c r="M187" s="180"/>
      <c r="N187" s="181"/>
      <c r="O187" s="69"/>
      <c r="P187" s="69"/>
      <c r="Q187" s="69"/>
      <c r="R187" s="69"/>
      <c r="S187" s="69"/>
      <c r="T187" s="70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5" t="s">
        <v>123</v>
      </c>
      <c r="AU187" s="15" t="s">
        <v>121</v>
      </c>
    </row>
    <row r="188" spans="1:65" s="13" customFormat="1" ht="20.85" customHeight="1">
      <c r="B188" s="198"/>
      <c r="C188" s="199"/>
      <c r="D188" s="200" t="s">
        <v>72</v>
      </c>
      <c r="E188" s="200" t="s">
        <v>127</v>
      </c>
      <c r="F188" s="200" t="s">
        <v>1</v>
      </c>
      <c r="G188" s="199"/>
      <c r="H188" s="199"/>
      <c r="I188" s="201"/>
      <c r="J188" s="202">
        <f>BK188</f>
        <v>0</v>
      </c>
      <c r="K188" s="199"/>
      <c r="L188" s="203"/>
      <c r="M188" s="204"/>
      <c r="N188" s="205"/>
      <c r="O188" s="205"/>
      <c r="P188" s="206">
        <f>P189+P238</f>
        <v>0</v>
      </c>
      <c r="Q188" s="205"/>
      <c r="R188" s="206">
        <f>R189+R238</f>
        <v>134.85249999999999</v>
      </c>
      <c r="S188" s="205"/>
      <c r="T188" s="207">
        <f>T189+T238</f>
        <v>0</v>
      </c>
      <c r="AR188" s="208" t="s">
        <v>80</v>
      </c>
      <c r="AT188" s="209" t="s">
        <v>72</v>
      </c>
      <c r="AU188" s="209" t="s">
        <v>129</v>
      </c>
      <c r="AY188" s="208" t="s">
        <v>122</v>
      </c>
      <c r="BK188" s="210">
        <f>BK189+BK238</f>
        <v>0</v>
      </c>
    </row>
    <row r="189" spans="1:65" s="13" customFormat="1" ht="20.85" customHeight="1">
      <c r="B189" s="198"/>
      <c r="C189" s="199"/>
      <c r="D189" s="200" t="s">
        <v>72</v>
      </c>
      <c r="E189" s="200" t="s">
        <v>210</v>
      </c>
      <c r="F189" s="200" t="s">
        <v>210</v>
      </c>
      <c r="G189" s="199"/>
      <c r="H189" s="199"/>
      <c r="I189" s="201"/>
      <c r="J189" s="202">
        <f>BK189</f>
        <v>0</v>
      </c>
      <c r="K189" s="199"/>
      <c r="L189" s="203"/>
      <c r="M189" s="204"/>
      <c r="N189" s="205"/>
      <c r="O189" s="205"/>
      <c r="P189" s="206">
        <f>SUM(P190:P237)</f>
        <v>0</v>
      </c>
      <c r="Q189" s="205"/>
      <c r="R189" s="206">
        <f>SUM(R190:R237)</f>
        <v>114.88794</v>
      </c>
      <c r="S189" s="205"/>
      <c r="T189" s="207">
        <f>SUM(T190:T237)</f>
        <v>0</v>
      </c>
      <c r="AR189" s="208" t="s">
        <v>80</v>
      </c>
      <c r="AT189" s="209" t="s">
        <v>72</v>
      </c>
      <c r="AU189" s="209" t="s">
        <v>121</v>
      </c>
      <c r="AY189" s="208" t="s">
        <v>122</v>
      </c>
      <c r="BK189" s="210">
        <f>SUM(BK190:BK237)</f>
        <v>0</v>
      </c>
    </row>
    <row r="190" spans="1:65" s="2" customFormat="1" ht="16.5" customHeight="1">
      <c r="A190" s="32"/>
      <c r="B190" s="33"/>
      <c r="C190" s="164" t="s">
        <v>167</v>
      </c>
      <c r="D190" s="164" t="s">
        <v>117</v>
      </c>
      <c r="E190" s="165" t="s">
        <v>211</v>
      </c>
      <c r="F190" s="166" t="s">
        <v>212</v>
      </c>
      <c r="G190" s="167" t="s">
        <v>120</v>
      </c>
      <c r="H190" s="168">
        <v>22</v>
      </c>
      <c r="I190" s="169"/>
      <c r="J190" s="170">
        <f>ROUND(I190*H190,2)</f>
        <v>0</v>
      </c>
      <c r="K190" s="166" t="s">
        <v>1</v>
      </c>
      <c r="L190" s="37"/>
      <c r="M190" s="171" t="s">
        <v>1</v>
      </c>
      <c r="N190" s="172" t="s">
        <v>38</v>
      </c>
      <c r="O190" s="69"/>
      <c r="P190" s="173">
        <f>O190*H190</f>
        <v>0</v>
      </c>
      <c r="Q190" s="173">
        <v>0.13618</v>
      </c>
      <c r="R190" s="173">
        <f>Q190*H190</f>
        <v>2.9959599999999997</v>
      </c>
      <c r="S190" s="173">
        <v>0</v>
      </c>
      <c r="T190" s="174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5" t="s">
        <v>121</v>
      </c>
      <c r="AT190" s="175" t="s">
        <v>117</v>
      </c>
      <c r="AU190" s="175" t="s">
        <v>139</v>
      </c>
      <c r="AY190" s="15" t="s">
        <v>122</v>
      </c>
      <c r="BE190" s="176">
        <f>IF(N190="základní",J190,0)</f>
        <v>0</v>
      </c>
      <c r="BF190" s="176">
        <f>IF(N190="snížená",J190,0)</f>
        <v>0</v>
      </c>
      <c r="BG190" s="176">
        <f>IF(N190="zákl. přenesená",J190,0)</f>
        <v>0</v>
      </c>
      <c r="BH190" s="176">
        <f>IF(N190="sníž. přenesená",J190,0)</f>
        <v>0</v>
      </c>
      <c r="BI190" s="176">
        <f>IF(N190="nulová",J190,0)</f>
        <v>0</v>
      </c>
      <c r="BJ190" s="15" t="s">
        <v>80</v>
      </c>
      <c r="BK190" s="176">
        <f>ROUND(I190*H190,2)</f>
        <v>0</v>
      </c>
      <c r="BL190" s="15" t="s">
        <v>121</v>
      </c>
      <c r="BM190" s="175" t="s">
        <v>213</v>
      </c>
    </row>
    <row r="191" spans="1:65" s="2" customFormat="1" ht="11.25">
      <c r="A191" s="32"/>
      <c r="B191" s="33"/>
      <c r="C191" s="34"/>
      <c r="D191" s="177" t="s">
        <v>123</v>
      </c>
      <c r="E191" s="34"/>
      <c r="F191" s="178" t="s">
        <v>212</v>
      </c>
      <c r="G191" s="34"/>
      <c r="H191" s="34"/>
      <c r="I191" s="179"/>
      <c r="J191" s="34"/>
      <c r="K191" s="34"/>
      <c r="L191" s="37"/>
      <c r="M191" s="180"/>
      <c r="N191" s="181"/>
      <c r="O191" s="69"/>
      <c r="P191" s="69"/>
      <c r="Q191" s="69"/>
      <c r="R191" s="69"/>
      <c r="S191" s="69"/>
      <c r="T191" s="70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123</v>
      </c>
      <c r="AU191" s="15" t="s">
        <v>139</v>
      </c>
    </row>
    <row r="192" spans="1:65" s="2" customFormat="1" ht="16.5" customHeight="1">
      <c r="A192" s="32"/>
      <c r="B192" s="33"/>
      <c r="C192" s="164" t="s">
        <v>214</v>
      </c>
      <c r="D192" s="164" t="s">
        <v>117</v>
      </c>
      <c r="E192" s="165" t="s">
        <v>215</v>
      </c>
      <c r="F192" s="166" t="s">
        <v>216</v>
      </c>
      <c r="G192" s="167" t="s">
        <v>120</v>
      </c>
      <c r="H192" s="168">
        <v>41</v>
      </c>
      <c r="I192" s="169"/>
      <c r="J192" s="170">
        <f>ROUND(I192*H192,2)</f>
        <v>0</v>
      </c>
      <c r="K192" s="166" t="s">
        <v>1</v>
      </c>
      <c r="L192" s="37"/>
      <c r="M192" s="171" t="s">
        <v>1</v>
      </c>
      <c r="N192" s="172" t="s">
        <v>38</v>
      </c>
      <c r="O192" s="69"/>
      <c r="P192" s="173">
        <f>O192*H192</f>
        <v>0</v>
      </c>
      <c r="Q192" s="173">
        <v>0.28166999999999998</v>
      </c>
      <c r="R192" s="173">
        <f>Q192*H192</f>
        <v>11.548469999999998</v>
      </c>
      <c r="S192" s="173">
        <v>0</v>
      </c>
      <c r="T192" s="174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5" t="s">
        <v>121</v>
      </c>
      <c r="AT192" s="175" t="s">
        <v>117</v>
      </c>
      <c r="AU192" s="175" t="s">
        <v>139</v>
      </c>
      <c r="AY192" s="15" t="s">
        <v>122</v>
      </c>
      <c r="BE192" s="176">
        <f>IF(N192="základní",J192,0)</f>
        <v>0</v>
      </c>
      <c r="BF192" s="176">
        <f>IF(N192="snížená",J192,0)</f>
        <v>0</v>
      </c>
      <c r="BG192" s="176">
        <f>IF(N192="zákl. přenesená",J192,0)</f>
        <v>0</v>
      </c>
      <c r="BH192" s="176">
        <f>IF(N192="sníž. přenesená",J192,0)</f>
        <v>0</v>
      </c>
      <c r="BI192" s="176">
        <f>IF(N192="nulová",J192,0)</f>
        <v>0</v>
      </c>
      <c r="BJ192" s="15" t="s">
        <v>80</v>
      </c>
      <c r="BK192" s="176">
        <f>ROUND(I192*H192,2)</f>
        <v>0</v>
      </c>
      <c r="BL192" s="15" t="s">
        <v>121</v>
      </c>
      <c r="BM192" s="175" t="s">
        <v>217</v>
      </c>
    </row>
    <row r="193" spans="1:65" s="2" customFormat="1" ht="11.25">
      <c r="A193" s="32"/>
      <c r="B193" s="33"/>
      <c r="C193" s="34"/>
      <c r="D193" s="177" t="s">
        <v>123</v>
      </c>
      <c r="E193" s="34"/>
      <c r="F193" s="178" t="s">
        <v>216</v>
      </c>
      <c r="G193" s="34"/>
      <c r="H193" s="34"/>
      <c r="I193" s="179"/>
      <c r="J193" s="34"/>
      <c r="K193" s="34"/>
      <c r="L193" s="37"/>
      <c r="M193" s="180"/>
      <c r="N193" s="181"/>
      <c r="O193" s="69"/>
      <c r="P193" s="69"/>
      <c r="Q193" s="69"/>
      <c r="R193" s="69"/>
      <c r="S193" s="69"/>
      <c r="T193" s="70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5" t="s">
        <v>123</v>
      </c>
      <c r="AU193" s="15" t="s">
        <v>139</v>
      </c>
    </row>
    <row r="194" spans="1:65" s="2" customFormat="1" ht="16.5" customHeight="1">
      <c r="A194" s="32"/>
      <c r="B194" s="33"/>
      <c r="C194" s="164" t="s">
        <v>218</v>
      </c>
      <c r="D194" s="164" t="s">
        <v>117</v>
      </c>
      <c r="E194" s="165" t="s">
        <v>219</v>
      </c>
      <c r="F194" s="166" t="s">
        <v>220</v>
      </c>
      <c r="G194" s="167" t="s">
        <v>120</v>
      </c>
      <c r="H194" s="168">
        <v>17</v>
      </c>
      <c r="I194" s="169"/>
      <c r="J194" s="170">
        <f>ROUND(I194*H194,2)</f>
        <v>0</v>
      </c>
      <c r="K194" s="166" t="s">
        <v>1</v>
      </c>
      <c r="L194" s="37"/>
      <c r="M194" s="171" t="s">
        <v>1</v>
      </c>
      <c r="N194" s="172" t="s">
        <v>38</v>
      </c>
      <c r="O194" s="69"/>
      <c r="P194" s="173">
        <f>O194*H194</f>
        <v>0</v>
      </c>
      <c r="Q194" s="173">
        <v>0.11679</v>
      </c>
      <c r="R194" s="173">
        <f>Q194*H194</f>
        <v>1.98543</v>
      </c>
      <c r="S194" s="173">
        <v>0</v>
      </c>
      <c r="T194" s="174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5" t="s">
        <v>121</v>
      </c>
      <c r="AT194" s="175" t="s">
        <v>117</v>
      </c>
      <c r="AU194" s="175" t="s">
        <v>139</v>
      </c>
      <c r="AY194" s="15" t="s">
        <v>122</v>
      </c>
      <c r="BE194" s="176">
        <f>IF(N194="základní",J194,0)</f>
        <v>0</v>
      </c>
      <c r="BF194" s="176">
        <f>IF(N194="snížená",J194,0)</f>
        <v>0</v>
      </c>
      <c r="BG194" s="176">
        <f>IF(N194="zákl. přenesená",J194,0)</f>
        <v>0</v>
      </c>
      <c r="BH194" s="176">
        <f>IF(N194="sníž. přenesená",J194,0)</f>
        <v>0</v>
      </c>
      <c r="BI194" s="176">
        <f>IF(N194="nulová",J194,0)</f>
        <v>0</v>
      </c>
      <c r="BJ194" s="15" t="s">
        <v>80</v>
      </c>
      <c r="BK194" s="176">
        <f>ROUND(I194*H194,2)</f>
        <v>0</v>
      </c>
      <c r="BL194" s="15" t="s">
        <v>121</v>
      </c>
      <c r="BM194" s="175" t="s">
        <v>221</v>
      </c>
    </row>
    <row r="195" spans="1:65" s="2" customFormat="1" ht="11.25">
      <c r="A195" s="32"/>
      <c r="B195" s="33"/>
      <c r="C195" s="34"/>
      <c r="D195" s="177" t="s">
        <v>123</v>
      </c>
      <c r="E195" s="34"/>
      <c r="F195" s="178" t="s">
        <v>220</v>
      </c>
      <c r="G195" s="34"/>
      <c r="H195" s="34"/>
      <c r="I195" s="179"/>
      <c r="J195" s="34"/>
      <c r="K195" s="34"/>
      <c r="L195" s="37"/>
      <c r="M195" s="180"/>
      <c r="N195" s="181"/>
      <c r="O195" s="69"/>
      <c r="P195" s="69"/>
      <c r="Q195" s="69"/>
      <c r="R195" s="69"/>
      <c r="S195" s="69"/>
      <c r="T195" s="70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5" t="s">
        <v>123</v>
      </c>
      <c r="AU195" s="15" t="s">
        <v>139</v>
      </c>
    </row>
    <row r="196" spans="1:65" s="2" customFormat="1" ht="16.5" customHeight="1">
      <c r="A196" s="32"/>
      <c r="B196" s="33"/>
      <c r="C196" s="164" t="s">
        <v>222</v>
      </c>
      <c r="D196" s="164" t="s">
        <v>117</v>
      </c>
      <c r="E196" s="165" t="s">
        <v>223</v>
      </c>
      <c r="F196" s="166" t="s">
        <v>224</v>
      </c>
      <c r="G196" s="167" t="s">
        <v>182</v>
      </c>
      <c r="H196" s="168">
        <v>17</v>
      </c>
      <c r="I196" s="169"/>
      <c r="J196" s="170">
        <f>ROUND(I196*H196,2)</f>
        <v>0</v>
      </c>
      <c r="K196" s="166" t="s">
        <v>1</v>
      </c>
      <c r="L196" s="37"/>
      <c r="M196" s="171" t="s">
        <v>1</v>
      </c>
      <c r="N196" s="172" t="s">
        <v>38</v>
      </c>
      <c r="O196" s="69"/>
      <c r="P196" s="173">
        <f>O196*H196</f>
        <v>0</v>
      </c>
      <c r="Q196" s="173">
        <v>1.5299999999999999E-3</v>
      </c>
      <c r="R196" s="173">
        <f>Q196*H196</f>
        <v>2.6009999999999998E-2</v>
      </c>
      <c r="S196" s="173">
        <v>0</v>
      </c>
      <c r="T196" s="174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5" t="s">
        <v>121</v>
      </c>
      <c r="AT196" s="175" t="s">
        <v>117</v>
      </c>
      <c r="AU196" s="175" t="s">
        <v>139</v>
      </c>
      <c r="AY196" s="15" t="s">
        <v>122</v>
      </c>
      <c r="BE196" s="176">
        <f>IF(N196="základní",J196,0)</f>
        <v>0</v>
      </c>
      <c r="BF196" s="176">
        <f>IF(N196="snížená",J196,0)</f>
        <v>0</v>
      </c>
      <c r="BG196" s="176">
        <f>IF(N196="zákl. přenesená",J196,0)</f>
        <v>0</v>
      </c>
      <c r="BH196" s="176">
        <f>IF(N196="sníž. přenesená",J196,0)</f>
        <v>0</v>
      </c>
      <c r="BI196" s="176">
        <f>IF(N196="nulová",J196,0)</f>
        <v>0</v>
      </c>
      <c r="BJ196" s="15" t="s">
        <v>80</v>
      </c>
      <c r="BK196" s="176">
        <f>ROUND(I196*H196,2)</f>
        <v>0</v>
      </c>
      <c r="BL196" s="15" t="s">
        <v>121</v>
      </c>
      <c r="BM196" s="175" t="s">
        <v>225</v>
      </c>
    </row>
    <row r="197" spans="1:65" s="2" customFormat="1" ht="11.25">
      <c r="A197" s="32"/>
      <c r="B197" s="33"/>
      <c r="C197" s="34"/>
      <c r="D197" s="177" t="s">
        <v>123</v>
      </c>
      <c r="E197" s="34"/>
      <c r="F197" s="178" t="s">
        <v>224</v>
      </c>
      <c r="G197" s="34"/>
      <c r="H197" s="34"/>
      <c r="I197" s="179"/>
      <c r="J197" s="34"/>
      <c r="K197" s="34"/>
      <c r="L197" s="37"/>
      <c r="M197" s="180"/>
      <c r="N197" s="181"/>
      <c r="O197" s="69"/>
      <c r="P197" s="69"/>
      <c r="Q197" s="69"/>
      <c r="R197" s="69"/>
      <c r="S197" s="69"/>
      <c r="T197" s="70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5" t="s">
        <v>123</v>
      </c>
      <c r="AU197" s="15" t="s">
        <v>139</v>
      </c>
    </row>
    <row r="198" spans="1:65" s="2" customFormat="1" ht="16.5" customHeight="1">
      <c r="A198" s="32"/>
      <c r="B198" s="33"/>
      <c r="C198" s="164" t="s">
        <v>171</v>
      </c>
      <c r="D198" s="164" t="s">
        <v>117</v>
      </c>
      <c r="E198" s="165" t="s">
        <v>226</v>
      </c>
      <c r="F198" s="166" t="s">
        <v>227</v>
      </c>
      <c r="G198" s="167" t="s">
        <v>182</v>
      </c>
      <c r="H198" s="168">
        <v>21</v>
      </c>
      <c r="I198" s="169"/>
      <c r="J198" s="170">
        <f>ROUND(I198*H198,2)</f>
        <v>0</v>
      </c>
      <c r="K198" s="166" t="s">
        <v>1</v>
      </c>
      <c r="L198" s="37"/>
      <c r="M198" s="171" t="s">
        <v>1</v>
      </c>
      <c r="N198" s="172" t="s">
        <v>38</v>
      </c>
      <c r="O198" s="69"/>
      <c r="P198" s="173">
        <f>O198*H198</f>
        <v>0</v>
      </c>
      <c r="Q198" s="173">
        <v>8.4000000000000003E-4</v>
      </c>
      <c r="R198" s="173">
        <f>Q198*H198</f>
        <v>1.7639999999999999E-2</v>
      </c>
      <c r="S198" s="173">
        <v>0</v>
      </c>
      <c r="T198" s="174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5" t="s">
        <v>121</v>
      </c>
      <c r="AT198" s="175" t="s">
        <v>117</v>
      </c>
      <c r="AU198" s="175" t="s">
        <v>139</v>
      </c>
      <c r="AY198" s="15" t="s">
        <v>122</v>
      </c>
      <c r="BE198" s="176">
        <f>IF(N198="základní",J198,0)</f>
        <v>0</v>
      </c>
      <c r="BF198" s="176">
        <f>IF(N198="snížená",J198,0)</f>
        <v>0</v>
      </c>
      <c r="BG198" s="176">
        <f>IF(N198="zákl. přenesená",J198,0)</f>
        <v>0</v>
      </c>
      <c r="BH198" s="176">
        <f>IF(N198="sníž. přenesená",J198,0)</f>
        <v>0</v>
      </c>
      <c r="BI198" s="176">
        <f>IF(N198="nulová",J198,0)</f>
        <v>0</v>
      </c>
      <c r="BJ198" s="15" t="s">
        <v>80</v>
      </c>
      <c r="BK198" s="176">
        <f>ROUND(I198*H198,2)</f>
        <v>0</v>
      </c>
      <c r="BL198" s="15" t="s">
        <v>121</v>
      </c>
      <c r="BM198" s="175" t="s">
        <v>228</v>
      </c>
    </row>
    <row r="199" spans="1:65" s="2" customFormat="1" ht="11.25">
      <c r="A199" s="32"/>
      <c r="B199" s="33"/>
      <c r="C199" s="34"/>
      <c r="D199" s="177" t="s">
        <v>123</v>
      </c>
      <c r="E199" s="34"/>
      <c r="F199" s="178" t="s">
        <v>227</v>
      </c>
      <c r="G199" s="34"/>
      <c r="H199" s="34"/>
      <c r="I199" s="179"/>
      <c r="J199" s="34"/>
      <c r="K199" s="34"/>
      <c r="L199" s="37"/>
      <c r="M199" s="180"/>
      <c r="N199" s="181"/>
      <c r="O199" s="69"/>
      <c r="P199" s="69"/>
      <c r="Q199" s="69"/>
      <c r="R199" s="69"/>
      <c r="S199" s="69"/>
      <c r="T199" s="70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5" t="s">
        <v>123</v>
      </c>
      <c r="AU199" s="15" t="s">
        <v>139</v>
      </c>
    </row>
    <row r="200" spans="1:65" s="2" customFormat="1" ht="16.5" customHeight="1">
      <c r="A200" s="32"/>
      <c r="B200" s="33"/>
      <c r="C200" s="164" t="s">
        <v>229</v>
      </c>
      <c r="D200" s="164" t="s">
        <v>117</v>
      </c>
      <c r="E200" s="165" t="s">
        <v>230</v>
      </c>
      <c r="F200" s="166" t="s">
        <v>231</v>
      </c>
      <c r="G200" s="167" t="s">
        <v>182</v>
      </c>
      <c r="H200" s="168">
        <v>13</v>
      </c>
      <c r="I200" s="169"/>
      <c r="J200" s="170">
        <f>ROUND(I200*H200,2)</f>
        <v>0</v>
      </c>
      <c r="K200" s="166" t="s">
        <v>1</v>
      </c>
      <c r="L200" s="37"/>
      <c r="M200" s="171" t="s">
        <v>1</v>
      </c>
      <c r="N200" s="172" t="s">
        <v>38</v>
      </c>
      <c r="O200" s="69"/>
      <c r="P200" s="173">
        <f>O200*H200</f>
        <v>0</v>
      </c>
      <c r="Q200" s="173">
        <v>1.2999999999999999E-4</v>
      </c>
      <c r="R200" s="173">
        <f>Q200*H200</f>
        <v>1.6899999999999999E-3</v>
      </c>
      <c r="S200" s="173">
        <v>0</v>
      </c>
      <c r="T200" s="174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5" t="s">
        <v>121</v>
      </c>
      <c r="AT200" s="175" t="s">
        <v>117</v>
      </c>
      <c r="AU200" s="175" t="s">
        <v>139</v>
      </c>
      <c r="AY200" s="15" t="s">
        <v>122</v>
      </c>
      <c r="BE200" s="176">
        <f>IF(N200="základní",J200,0)</f>
        <v>0</v>
      </c>
      <c r="BF200" s="176">
        <f>IF(N200="snížená",J200,0)</f>
        <v>0</v>
      </c>
      <c r="BG200" s="176">
        <f>IF(N200="zákl. přenesená",J200,0)</f>
        <v>0</v>
      </c>
      <c r="BH200" s="176">
        <f>IF(N200="sníž. přenesená",J200,0)</f>
        <v>0</v>
      </c>
      <c r="BI200" s="176">
        <f>IF(N200="nulová",J200,0)</f>
        <v>0</v>
      </c>
      <c r="BJ200" s="15" t="s">
        <v>80</v>
      </c>
      <c r="BK200" s="176">
        <f>ROUND(I200*H200,2)</f>
        <v>0</v>
      </c>
      <c r="BL200" s="15" t="s">
        <v>121</v>
      </c>
      <c r="BM200" s="175" t="s">
        <v>232</v>
      </c>
    </row>
    <row r="201" spans="1:65" s="2" customFormat="1" ht="11.25">
      <c r="A201" s="32"/>
      <c r="B201" s="33"/>
      <c r="C201" s="34"/>
      <c r="D201" s="177" t="s">
        <v>123</v>
      </c>
      <c r="E201" s="34"/>
      <c r="F201" s="178" t="s">
        <v>231</v>
      </c>
      <c r="G201" s="34"/>
      <c r="H201" s="34"/>
      <c r="I201" s="179"/>
      <c r="J201" s="34"/>
      <c r="K201" s="34"/>
      <c r="L201" s="37"/>
      <c r="M201" s="180"/>
      <c r="N201" s="181"/>
      <c r="O201" s="69"/>
      <c r="P201" s="69"/>
      <c r="Q201" s="69"/>
      <c r="R201" s="69"/>
      <c r="S201" s="69"/>
      <c r="T201" s="70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5" t="s">
        <v>123</v>
      </c>
      <c r="AU201" s="15" t="s">
        <v>139</v>
      </c>
    </row>
    <row r="202" spans="1:65" s="2" customFormat="1" ht="16.5" customHeight="1">
      <c r="A202" s="32"/>
      <c r="B202" s="33"/>
      <c r="C202" s="164" t="s">
        <v>175</v>
      </c>
      <c r="D202" s="164" t="s">
        <v>117</v>
      </c>
      <c r="E202" s="165" t="s">
        <v>233</v>
      </c>
      <c r="F202" s="166" t="s">
        <v>234</v>
      </c>
      <c r="G202" s="167" t="s">
        <v>137</v>
      </c>
      <c r="H202" s="168">
        <v>282</v>
      </c>
      <c r="I202" s="169"/>
      <c r="J202" s="170">
        <f>ROUND(I202*H202,2)</f>
        <v>0</v>
      </c>
      <c r="K202" s="166" t="s">
        <v>1</v>
      </c>
      <c r="L202" s="37"/>
      <c r="M202" s="171" t="s">
        <v>1</v>
      </c>
      <c r="N202" s="172" t="s">
        <v>38</v>
      </c>
      <c r="O202" s="69"/>
      <c r="P202" s="173">
        <f>O202*H202</f>
        <v>0</v>
      </c>
      <c r="Q202" s="173">
        <v>7.6139999999999999E-2</v>
      </c>
      <c r="R202" s="173">
        <f>Q202*H202</f>
        <v>21.47148</v>
      </c>
      <c r="S202" s="173">
        <v>0</v>
      </c>
      <c r="T202" s="17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5" t="s">
        <v>121</v>
      </c>
      <c r="AT202" s="175" t="s">
        <v>117</v>
      </c>
      <c r="AU202" s="175" t="s">
        <v>139</v>
      </c>
      <c r="AY202" s="15" t="s">
        <v>122</v>
      </c>
      <c r="BE202" s="176">
        <f>IF(N202="základní",J202,0)</f>
        <v>0</v>
      </c>
      <c r="BF202" s="176">
        <f>IF(N202="snížená",J202,0)</f>
        <v>0</v>
      </c>
      <c r="BG202" s="176">
        <f>IF(N202="zákl. přenesená",J202,0)</f>
        <v>0</v>
      </c>
      <c r="BH202" s="176">
        <f>IF(N202="sníž. přenesená",J202,0)</f>
        <v>0</v>
      </c>
      <c r="BI202" s="176">
        <f>IF(N202="nulová",J202,0)</f>
        <v>0</v>
      </c>
      <c r="BJ202" s="15" t="s">
        <v>80</v>
      </c>
      <c r="BK202" s="176">
        <f>ROUND(I202*H202,2)</f>
        <v>0</v>
      </c>
      <c r="BL202" s="15" t="s">
        <v>121</v>
      </c>
      <c r="BM202" s="175" t="s">
        <v>235</v>
      </c>
    </row>
    <row r="203" spans="1:65" s="2" customFormat="1" ht="11.25">
      <c r="A203" s="32"/>
      <c r="B203" s="33"/>
      <c r="C203" s="34"/>
      <c r="D203" s="177" t="s">
        <v>123</v>
      </c>
      <c r="E203" s="34"/>
      <c r="F203" s="178" t="s">
        <v>234</v>
      </c>
      <c r="G203" s="34"/>
      <c r="H203" s="34"/>
      <c r="I203" s="179"/>
      <c r="J203" s="34"/>
      <c r="K203" s="34"/>
      <c r="L203" s="37"/>
      <c r="M203" s="180"/>
      <c r="N203" s="181"/>
      <c r="O203" s="69"/>
      <c r="P203" s="69"/>
      <c r="Q203" s="69"/>
      <c r="R203" s="69"/>
      <c r="S203" s="69"/>
      <c r="T203" s="70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123</v>
      </c>
      <c r="AU203" s="15" t="s">
        <v>139</v>
      </c>
    </row>
    <row r="204" spans="1:65" s="2" customFormat="1" ht="16.5" customHeight="1">
      <c r="A204" s="32"/>
      <c r="B204" s="33"/>
      <c r="C204" s="164" t="s">
        <v>236</v>
      </c>
      <c r="D204" s="164" t="s">
        <v>117</v>
      </c>
      <c r="E204" s="165" t="s">
        <v>237</v>
      </c>
      <c r="F204" s="166" t="s">
        <v>238</v>
      </c>
      <c r="G204" s="167" t="s">
        <v>137</v>
      </c>
      <c r="H204" s="168">
        <v>224</v>
      </c>
      <c r="I204" s="169"/>
      <c r="J204" s="170">
        <f>ROUND(I204*H204,2)</f>
        <v>0</v>
      </c>
      <c r="K204" s="166" t="s">
        <v>1</v>
      </c>
      <c r="L204" s="37"/>
      <c r="M204" s="171" t="s">
        <v>1</v>
      </c>
      <c r="N204" s="172" t="s">
        <v>38</v>
      </c>
      <c r="O204" s="69"/>
      <c r="P204" s="173">
        <f>O204*H204</f>
        <v>0</v>
      </c>
      <c r="Q204" s="173">
        <v>8.9599999999999999E-2</v>
      </c>
      <c r="R204" s="173">
        <f>Q204*H204</f>
        <v>20.070399999999999</v>
      </c>
      <c r="S204" s="173">
        <v>0</v>
      </c>
      <c r="T204" s="174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5" t="s">
        <v>121</v>
      </c>
      <c r="AT204" s="175" t="s">
        <v>117</v>
      </c>
      <c r="AU204" s="175" t="s">
        <v>139</v>
      </c>
      <c r="AY204" s="15" t="s">
        <v>122</v>
      </c>
      <c r="BE204" s="176">
        <f>IF(N204="základní",J204,0)</f>
        <v>0</v>
      </c>
      <c r="BF204" s="176">
        <f>IF(N204="snížená",J204,0)</f>
        <v>0</v>
      </c>
      <c r="BG204" s="176">
        <f>IF(N204="zákl. přenesená",J204,0)</f>
        <v>0</v>
      </c>
      <c r="BH204" s="176">
        <f>IF(N204="sníž. přenesená",J204,0)</f>
        <v>0</v>
      </c>
      <c r="BI204" s="176">
        <f>IF(N204="nulová",J204,0)</f>
        <v>0</v>
      </c>
      <c r="BJ204" s="15" t="s">
        <v>80</v>
      </c>
      <c r="BK204" s="176">
        <f>ROUND(I204*H204,2)</f>
        <v>0</v>
      </c>
      <c r="BL204" s="15" t="s">
        <v>121</v>
      </c>
      <c r="BM204" s="175" t="s">
        <v>239</v>
      </c>
    </row>
    <row r="205" spans="1:65" s="2" customFormat="1" ht="11.25">
      <c r="A205" s="32"/>
      <c r="B205" s="33"/>
      <c r="C205" s="34"/>
      <c r="D205" s="177" t="s">
        <v>123</v>
      </c>
      <c r="E205" s="34"/>
      <c r="F205" s="178" t="s">
        <v>238</v>
      </c>
      <c r="G205" s="34"/>
      <c r="H205" s="34"/>
      <c r="I205" s="179"/>
      <c r="J205" s="34"/>
      <c r="K205" s="34"/>
      <c r="L205" s="37"/>
      <c r="M205" s="180"/>
      <c r="N205" s="181"/>
      <c r="O205" s="69"/>
      <c r="P205" s="69"/>
      <c r="Q205" s="69"/>
      <c r="R205" s="69"/>
      <c r="S205" s="69"/>
      <c r="T205" s="70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5" t="s">
        <v>123</v>
      </c>
      <c r="AU205" s="15" t="s">
        <v>139</v>
      </c>
    </row>
    <row r="206" spans="1:65" s="2" customFormat="1" ht="16.5" customHeight="1">
      <c r="A206" s="32"/>
      <c r="B206" s="33"/>
      <c r="C206" s="164" t="s">
        <v>178</v>
      </c>
      <c r="D206" s="164" t="s">
        <v>117</v>
      </c>
      <c r="E206" s="165" t="s">
        <v>240</v>
      </c>
      <c r="F206" s="166" t="s">
        <v>241</v>
      </c>
      <c r="G206" s="167" t="s">
        <v>137</v>
      </c>
      <c r="H206" s="168">
        <v>22</v>
      </c>
      <c r="I206" s="169"/>
      <c r="J206" s="170">
        <f>ROUND(I206*H206,2)</f>
        <v>0</v>
      </c>
      <c r="K206" s="166" t="s">
        <v>1</v>
      </c>
      <c r="L206" s="37"/>
      <c r="M206" s="171" t="s">
        <v>1</v>
      </c>
      <c r="N206" s="172" t="s">
        <v>38</v>
      </c>
      <c r="O206" s="69"/>
      <c r="P206" s="173">
        <f>O206*H206</f>
        <v>0</v>
      </c>
      <c r="Q206" s="173">
        <v>1.474E-2</v>
      </c>
      <c r="R206" s="173">
        <f>Q206*H206</f>
        <v>0.32428000000000001</v>
      </c>
      <c r="S206" s="173">
        <v>0</v>
      </c>
      <c r="T206" s="174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5" t="s">
        <v>121</v>
      </c>
      <c r="AT206" s="175" t="s">
        <v>117</v>
      </c>
      <c r="AU206" s="175" t="s">
        <v>139</v>
      </c>
      <c r="AY206" s="15" t="s">
        <v>122</v>
      </c>
      <c r="BE206" s="176">
        <f>IF(N206="základní",J206,0)</f>
        <v>0</v>
      </c>
      <c r="BF206" s="176">
        <f>IF(N206="snížená",J206,0)</f>
        <v>0</v>
      </c>
      <c r="BG206" s="176">
        <f>IF(N206="zákl. přenesená",J206,0)</f>
        <v>0</v>
      </c>
      <c r="BH206" s="176">
        <f>IF(N206="sníž. přenesená",J206,0)</f>
        <v>0</v>
      </c>
      <c r="BI206" s="176">
        <f>IF(N206="nulová",J206,0)</f>
        <v>0</v>
      </c>
      <c r="BJ206" s="15" t="s">
        <v>80</v>
      </c>
      <c r="BK206" s="176">
        <f>ROUND(I206*H206,2)</f>
        <v>0</v>
      </c>
      <c r="BL206" s="15" t="s">
        <v>121</v>
      </c>
      <c r="BM206" s="175" t="s">
        <v>242</v>
      </c>
    </row>
    <row r="207" spans="1:65" s="2" customFormat="1" ht="11.25">
      <c r="A207" s="32"/>
      <c r="B207" s="33"/>
      <c r="C207" s="34"/>
      <c r="D207" s="177" t="s">
        <v>123</v>
      </c>
      <c r="E207" s="34"/>
      <c r="F207" s="178" t="s">
        <v>241</v>
      </c>
      <c r="G207" s="34"/>
      <c r="H207" s="34"/>
      <c r="I207" s="179"/>
      <c r="J207" s="34"/>
      <c r="K207" s="34"/>
      <c r="L207" s="37"/>
      <c r="M207" s="180"/>
      <c r="N207" s="181"/>
      <c r="O207" s="69"/>
      <c r="P207" s="69"/>
      <c r="Q207" s="69"/>
      <c r="R207" s="69"/>
      <c r="S207" s="69"/>
      <c r="T207" s="70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5" t="s">
        <v>123</v>
      </c>
      <c r="AU207" s="15" t="s">
        <v>139</v>
      </c>
    </row>
    <row r="208" spans="1:65" s="2" customFormat="1" ht="16.5" customHeight="1">
      <c r="A208" s="32"/>
      <c r="B208" s="33"/>
      <c r="C208" s="164" t="s">
        <v>243</v>
      </c>
      <c r="D208" s="164" t="s">
        <v>117</v>
      </c>
      <c r="E208" s="165" t="s">
        <v>244</v>
      </c>
      <c r="F208" s="166" t="s">
        <v>245</v>
      </c>
      <c r="G208" s="167" t="s">
        <v>120</v>
      </c>
      <c r="H208" s="168">
        <v>84</v>
      </c>
      <c r="I208" s="169"/>
      <c r="J208" s="170">
        <f>ROUND(I208*H208,2)</f>
        <v>0</v>
      </c>
      <c r="K208" s="166" t="s">
        <v>1</v>
      </c>
      <c r="L208" s="37"/>
      <c r="M208" s="171" t="s">
        <v>1</v>
      </c>
      <c r="N208" s="172" t="s">
        <v>38</v>
      </c>
      <c r="O208" s="69"/>
      <c r="P208" s="173">
        <f>O208*H208</f>
        <v>0</v>
      </c>
      <c r="Q208" s="173">
        <v>0</v>
      </c>
      <c r="R208" s="173">
        <f>Q208*H208</f>
        <v>0</v>
      </c>
      <c r="S208" s="173">
        <v>0</v>
      </c>
      <c r="T208" s="174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5" t="s">
        <v>121</v>
      </c>
      <c r="AT208" s="175" t="s">
        <v>117</v>
      </c>
      <c r="AU208" s="175" t="s">
        <v>139</v>
      </c>
      <c r="AY208" s="15" t="s">
        <v>122</v>
      </c>
      <c r="BE208" s="176">
        <f>IF(N208="základní",J208,0)</f>
        <v>0</v>
      </c>
      <c r="BF208" s="176">
        <f>IF(N208="snížená",J208,0)</f>
        <v>0</v>
      </c>
      <c r="BG208" s="176">
        <f>IF(N208="zákl. přenesená",J208,0)</f>
        <v>0</v>
      </c>
      <c r="BH208" s="176">
        <f>IF(N208="sníž. přenesená",J208,0)</f>
        <v>0</v>
      </c>
      <c r="BI208" s="176">
        <f>IF(N208="nulová",J208,0)</f>
        <v>0</v>
      </c>
      <c r="BJ208" s="15" t="s">
        <v>80</v>
      </c>
      <c r="BK208" s="176">
        <f>ROUND(I208*H208,2)</f>
        <v>0</v>
      </c>
      <c r="BL208" s="15" t="s">
        <v>121</v>
      </c>
      <c r="BM208" s="175" t="s">
        <v>246</v>
      </c>
    </row>
    <row r="209" spans="1:65" s="2" customFormat="1" ht="11.25">
      <c r="A209" s="32"/>
      <c r="B209" s="33"/>
      <c r="C209" s="34"/>
      <c r="D209" s="177" t="s">
        <v>123</v>
      </c>
      <c r="E209" s="34"/>
      <c r="F209" s="178" t="s">
        <v>245</v>
      </c>
      <c r="G209" s="34"/>
      <c r="H209" s="34"/>
      <c r="I209" s="179"/>
      <c r="J209" s="34"/>
      <c r="K209" s="34"/>
      <c r="L209" s="37"/>
      <c r="M209" s="180"/>
      <c r="N209" s="181"/>
      <c r="O209" s="69"/>
      <c r="P209" s="69"/>
      <c r="Q209" s="69"/>
      <c r="R209" s="69"/>
      <c r="S209" s="69"/>
      <c r="T209" s="70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5" t="s">
        <v>123</v>
      </c>
      <c r="AU209" s="15" t="s">
        <v>139</v>
      </c>
    </row>
    <row r="210" spans="1:65" s="2" customFormat="1" ht="19.5">
      <c r="A210" s="32"/>
      <c r="B210" s="33"/>
      <c r="C210" s="34"/>
      <c r="D210" s="177" t="s">
        <v>201</v>
      </c>
      <c r="E210" s="34"/>
      <c r="F210" s="211" t="s">
        <v>247</v>
      </c>
      <c r="G210" s="34"/>
      <c r="H210" s="34"/>
      <c r="I210" s="179"/>
      <c r="J210" s="34"/>
      <c r="K210" s="34"/>
      <c r="L210" s="37"/>
      <c r="M210" s="180"/>
      <c r="N210" s="181"/>
      <c r="O210" s="69"/>
      <c r="P210" s="69"/>
      <c r="Q210" s="69"/>
      <c r="R210" s="69"/>
      <c r="S210" s="69"/>
      <c r="T210" s="70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5" t="s">
        <v>201</v>
      </c>
      <c r="AU210" s="15" t="s">
        <v>139</v>
      </c>
    </row>
    <row r="211" spans="1:65" s="2" customFormat="1" ht="16.5" customHeight="1">
      <c r="A211" s="32"/>
      <c r="B211" s="33"/>
      <c r="C211" s="164" t="s">
        <v>183</v>
      </c>
      <c r="D211" s="164" t="s">
        <v>117</v>
      </c>
      <c r="E211" s="165" t="s">
        <v>248</v>
      </c>
      <c r="F211" s="166" t="s">
        <v>249</v>
      </c>
      <c r="G211" s="167" t="s">
        <v>250</v>
      </c>
      <c r="H211" s="168">
        <v>42</v>
      </c>
      <c r="I211" s="169"/>
      <c r="J211" s="170">
        <f>ROUND(I211*H211,2)</f>
        <v>0</v>
      </c>
      <c r="K211" s="166" t="s">
        <v>1</v>
      </c>
      <c r="L211" s="37"/>
      <c r="M211" s="171" t="s">
        <v>1</v>
      </c>
      <c r="N211" s="172" t="s">
        <v>38</v>
      </c>
      <c r="O211" s="69"/>
      <c r="P211" s="173">
        <f>O211*H211</f>
        <v>0</v>
      </c>
      <c r="Q211" s="173">
        <v>8.2320000000000004E-2</v>
      </c>
      <c r="R211" s="173">
        <f>Q211*H211</f>
        <v>3.4574400000000001</v>
      </c>
      <c r="S211" s="173">
        <v>0</v>
      </c>
      <c r="T211" s="174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75" t="s">
        <v>121</v>
      </c>
      <c r="AT211" s="175" t="s">
        <v>117</v>
      </c>
      <c r="AU211" s="175" t="s">
        <v>139</v>
      </c>
      <c r="AY211" s="15" t="s">
        <v>122</v>
      </c>
      <c r="BE211" s="176">
        <f>IF(N211="základní",J211,0)</f>
        <v>0</v>
      </c>
      <c r="BF211" s="176">
        <f>IF(N211="snížená",J211,0)</f>
        <v>0</v>
      </c>
      <c r="BG211" s="176">
        <f>IF(N211="zákl. přenesená",J211,0)</f>
        <v>0</v>
      </c>
      <c r="BH211" s="176">
        <f>IF(N211="sníž. přenesená",J211,0)</f>
        <v>0</v>
      </c>
      <c r="BI211" s="176">
        <f>IF(N211="nulová",J211,0)</f>
        <v>0</v>
      </c>
      <c r="BJ211" s="15" t="s">
        <v>80</v>
      </c>
      <c r="BK211" s="176">
        <f>ROUND(I211*H211,2)</f>
        <v>0</v>
      </c>
      <c r="BL211" s="15" t="s">
        <v>121</v>
      </c>
      <c r="BM211" s="175" t="s">
        <v>251</v>
      </c>
    </row>
    <row r="212" spans="1:65" s="2" customFormat="1" ht="11.25">
      <c r="A212" s="32"/>
      <c r="B212" s="33"/>
      <c r="C212" s="34"/>
      <c r="D212" s="177" t="s">
        <v>123</v>
      </c>
      <c r="E212" s="34"/>
      <c r="F212" s="178" t="s">
        <v>249</v>
      </c>
      <c r="G212" s="34"/>
      <c r="H212" s="34"/>
      <c r="I212" s="179"/>
      <c r="J212" s="34"/>
      <c r="K212" s="34"/>
      <c r="L212" s="37"/>
      <c r="M212" s="180"/>
      <c r="N212" s="181"/>
      <c r="O212" s="69"/>
      <c r="P212" s="69"/>
      <c r="Q212" s="69"/>
      <c r="R212" s="69"/>
      <c r="S212" s="69"/>
      <c r="T212" s="70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5" t="s">
        <v>123</v>
      </c>
      <c r="AU212" s="15" t="s">
        <v>139</v>
      </c>
    </row>
    <row r="213" spans="1:65" s="2" customFormat="1" ht="16.5" customHeight="1">
      <c r="A213" s="32"/>
      <c r="B213" s="33"/>
      <c r="C213" s="164" t="s">
        <v>252</v>
      </c>
      <c r="D213" s="164" t="s">
        <v>117</v>
      </c>
      <c r="E213" s="165" t="s">
        <v>253</v>
      </c>
      <c r="F213" s="166" t="s">
        <v>254</v>
      </c>
      <c r="G213" s="167" t="s">
        <v>120</v>
      </c>
      <c r="H213" s="168">
        <v>23</v>
      </c>
      <c r="I213" s="169"/>
      <c r="J213" s="170">
        <f>ROUND(I213*H213,2)</f>
        <v>0</v>
      </c>
      <c r="K213" s="166" t="s">
        <v>1</v>
      </c>
      <c r="L213" s="37"/>
      <c r="M213" s="171" t="s">
        <v>1</v>
      </c>
      <c r="N213" s="172" t="s">
        <v>38</v>
      </c>
      <c r="O213" s="69"/>
      <c r="P213" s="173">
        <f>O213*H213</f>
        <v>0</v>
      </c>
      <c r="Q213" s="173">
        <v>4.6000000000000001E-4</v>
      </c>
      <c r="R213" s="173">
        <f>Q213*H213</f>
        <v>1.0580000000000001E-2</v>
      </c>
      <c r="S213" s="173">
        <v>0</v>
      </c>
      <c r="T213" s="174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75" t="s">
        <v>121</v>
      </c>
      <c r="AT213" s="175" t="s">
        <v>117</v>
      </c>
      <c r="AU213" s="175" t="s">
        <v>139</v>
      </c>
      <c r="AY213" s="15" t="s">
        <v>122</v>
      </c>
      <c r="BE213" s="176">
        <f>IF(N213="základní",J213,0)</f>
        <v>0</v>
      </c>
      <c r="BF213" s="176">
        <f>IF(N213="snížená",J213,0)</f>
        <v>0</v>
      </c>
      <c r="BG213" s="176">
        <f>IF(N213="zákl. přenesená",J213,0)</f>
        <v>0</v>
      </c>
      <c r="BH213" s="176">
        <f>IF(N213="sníž. přenesená",J213,0)</f>
        <v>0</v>
      </c>
      <c r="BI213" s="176">
        <f>IF(N213="nulová",J213,0)</f>
        <v>0</v>
      </c>
      <c r="BJ213" s="15" t="s">
        <v>80</v>
      </c>
      <c r="BK213" s="176">
        <f>ROUND(I213*H213,2)</f>
        <v>0</v>
      </c>
      <c r="BL213" s="15" t="s">
        <v>121</v>
      </c>
      <c r="BM213" s="175" t="s">
        <v>255</v>
      </c>
    </row>
    <row r="214" spans="1:65" s="2" customFormat="1" ht="11.25">
      <c r="A214" s="32"/>
      <c r="B214" s="33"/>
      <c r="C214" s="34"/>
      <c r="D214" s="177" t="s">
        <v>123</v>
      </c>
      <c r="E214" s="34"/>
      <c r="F214" s="178" t="s">
        <v>254</v>
      </c>
      <c r="G214" s="34"/>
      <c r="H214" s="34"/>
      <c r="I214" s="179"/>
      <c r="J214" s="34"/>
      <c r="K214" s="34"/>
      <c r="L214" s="37"/>
      <c r="M214" s="180"/>
      <c r="N214" s="181"/>
      <c r="O214" s="69"/>
      <c r="P214" s="69"/>
      <c r="Q214" s="69"/>
      <c r="R214" s="69"/>
      <c r="S214" s="69"/>
      <c r="T214" s="70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5" t="s">
        <v>123</v>
      </c>
      <c r="AU214" s="15" t="s">
        <v>139</v>
      </c>
    </row>
    <row r="215" spans="1:65" s="2" customFormat="1" ht="19.5">
      <c r="A215" s="32"/>
      <c r="B215" s="33"/>
      <c r="C215" s="34"/>
      <c r="D215" s="177" t="s">
        <v>201</v>
      </c>
      <c r="E215" s="34"/>
      <c r="F215" s="211" t="s">
        <v>256</v>
      </c>
      <c r="G215" s="34"/>
      <c r="H215" s="34"/>
      <c r="I215" s="179"/>
      <c r="J215" s="34"/>
      <c r="K215" s="34"/>
      <c r="L215" s="37"/>
      <c r="M215" s="180"/>
      <c r="N215" s="181"/>
      <c r="O215" s="69"/>
      <c r="P215" s="69"/>
      <c r="Q215" s="69"/>
      <c r="R215" s="69"/>
      <c r="S215" s="69"/>
      <c r="T215" s="70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5" t="s">
        <v>201</v>
      </c>
      <c r="AU215" s="15" t="s">
        <v>139</v>
      </c>
    </row>
    <row r="216" spans="1:65" s="2" customFormat="1" ht="16.5" customHeight="1">
      <c r="A216" s="32"/>
      <c r="B216" s="33"/>
      <c r="C216" s="164" t="s">
        <v>187</v>
      </c>
      <c r="D216" s="164" t="s">
        <v>117</v>
      </c>
      <c r="E216" s="165" t="s">
        <v>257</v>
      </c>
      <c r="F216" s="166" t="s">
        <v>258</v>
      </c>
      <c r="G216" s="167" t="s">
        <v>182</v>
      </c>
      <c r="H216" s="168">
        <v>1</v>
      </c>
      <c r="I216" s="169"/>
      <c r="J216" s="170">
        <f>ROUND(I216*H216,2)</f>
        <v>0</v>
      </c>
      <c r="K216" s="166" t="s">
        <v>1</v>
      </c>
      <c r="L216" s="37"/>
      <c r="M216" s="171" t="s">
        <v>1</v>
      </c>
      <c r="N216" s="172" t="s">
        <v>38</v>
      </c>
      <c r="O216" s="69"/>
      <c r="P216" s="173">
        <f>O216*H216</f>
        <v>0</v>
      </c>
      <c r="Q216" s="173">
        <v>8.0000000000000004E-4</v>
      </c>
      <c r="R216" s="173">
        <f>Q216*H216</f>
        <v>8.0000000000000004E-4</v>
      </c>
      <c r="S216" s="173">
        <v>0</v>
      </c>
      <c r="T216" s="174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5" t="s">
        <v>121</v>
      </c>
      <c r="AT216" s="175" t="s">
        <v>117</v>
      </c>
      <c r="AU216" s="175" t="s">
        <v>139</v>
      </c>
      <c r="AY216" s="15" t="s">
        <v>122</v>
      </c>
      <c r="BE216" s="176">
        <f>IF(N216="základní",J216,0)</f>
        <v>0</v>
      </c>
      <c r="BF216" s="176">
        <f>IF(N216="snížená",J216,0)</f>
        <v>0</v>
      </c>
      <c r="BG216" s="176">
        <f>IF(N216="zákl. přenesená",J216,0)</f>
        <v>0</v>
      </c>
      <c r="BH216" s="176">
        <f>IF(N216="sníž. přenesená",J216,0)</f>
        <v>0</v>
      </c>
      <c r="BI216" s="176">
        <f>IF(N216="nulová",J216,0)</f>
        <v>0</v>
      </c>
      <c r="BJ216" s="15" t="s">
        <v>80</v>
      </c>
      <c r="BK216" s="176">
        <f>ROUND(I216*H216,2)</f>
        <v>0</v>
      </c>
      <c r="BL216" s="15" t="s">
        <v>121</v>
      </c>
      <c r="BM216" s="175" t="s">
        <v>259</v>
      </c>
    </row>
    <row r="217" spans="1:65" s="2" customFormat="1" ht="11.25">
      <c r="A217" s="32"/>
      <c r="B217" s="33"/>
      <c r="C217" s="34"/>
      <c r="D217" s="177" t="s">
        <v>123</v>
      </c>
      <c r="E217" s="34"/>
      <c r="F217" s="178" t="s">
        <v>258</v>
      </c>
      <c r="G217" s="34"/>
      <c r="H217" s="34"/>
      <c r="I217" s="179"/>
      <c r="J217" s="34"/>
      <c r="K217" s="34"/>
      <c r="L217" s="37"/>
      <c r="M217" s="180"/>
      <c r="N217" s="181"/>
      <c r="O217" s="69"/>
      <c r="P217" s="69"/>
      <c r="Q217" s="69"/>
      <c r="R217" s="69"/>
      <c r="S217" s="69"/>
      <c r="T217" s="70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5" t="s">
        <v>123</v>
      </c>
      <c r="AU217" s="15" t="s">
        <v>139</v>
      </c>
    </row>
    <row r="218" spans="1:65" s="2" customFormat="1" ht="16.5" customHeight="1">
      <c r="A218" s="32"/>
      <c r="B218" s="33"/>
      <c r="C218" s="164" t="s">
        <v>260</v>
      </c>
      <c r="D218" s="164" t="s">
        <v>117</v>
      </c>
      <c r="E218" s="165" t="s">
        <v>261</v>
      </c>
      <c r="F218" s="166" t="s">
        <v>262</v>
      </c>
      <c r="G218" s="167" t="s">
        <v>182</v>
      </c>
      <c r="H218" s="168">
        <v>22</v>
      </c>
      <c r="I218" s="169"/>
      <c r="J218" s="170">
        <f>ROUND(I218*H218,2)</f>
        <v>0</v>
      </c>
      <c r="K218" s="166" t="s">
        <v>1</v>
      </c>
      <c r="L218" s="37"/>
      <c r="M218" s="171" t="s">
        <v>1</v>
      </c>
      <c r="N218" s="172" t="s">
        <v>38</v>
      </c>
      <c r="O218" s="69"/>
      <c r="P218" s="173">
        <f>O218*H218</f>
        <v>0</v>
      </c>
      <c r="Q218" s="173">
        <v>0</v>
      </c>
      <c r="R218" s="173">
        <f>Q218*H218</f>
        <v>0</v>
      </c>
      <c r="S218" s="173">
        <v>0</v>
      </c>
      <c r="T218" s="174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5" t="s">
        <v>121</v>
      </c>
      <c r="AT218" s="175" t="s">
        <v>117</v>
      </c>
      <c r="AU218" s="175" t="s">
        <v>139</v>
      </c>
      <c r="AY218" s="15" t="s">
        <v>122</v>
      </c>
      <c r="BE218" s="176">
        <f>IF(N218="základní",J218,0)</f>
        <v>0</v>
      </c>
      <c r="BF218" s="176">
        <f>IF(N218="snížená",J218,0)</f>
        <v>0</v>
      </c>
      <c r="BG218" s="176">
        <f>IF(N218="zákl. přenesená",J218,0)</f>
        <v>0</v>
      </c>
      <c r="BH218" s="176">
        <f>IF(N218="sníž. přenesená",J218,0)</f>
        <v>0</v>
      </c>
      <c r="BI218" s="176">
        <f>IF(N218="nulová",J218,0)</f>
        <v>0</v>
      </c>
      <c r="BJ218" s="15" t="s">
        <v>80</v>
      </c>
      <c r="BK218" s="176">
        <f>ROUND(I218*H218,2)</f>
        <v>0</v>
      </c>
      <c r="BL218" s="15" t="s">
        <v>121</v>
      </c>
      <c r="BM218" s="175" t="s">
        <v>263</v>
      </c>
    </row>
    <row r="219" spans="1:65" s="2" customFormat="1" ht="11.25">
      <c r="A219" s="32"/>
      <c r="B219" s="33"/>
      <c r="C219" s="34"/>
      <c r="D219" s="177" t="s">
        <v>123</v>
      </c>
      <c r="E219" s="34"/>
      <c r="F219" s="178" t="s">
        <v>262</v>
      </c>
      <c r="G219" s="34"/>
      <c r="H219" s="34"/>
      <c r="I219" s="179"/>
      <c r="J219" s="34"/>
      <c r="K219" s="34"/>
      <c r="L219" s="37"/>
      <c r="M219" s="180"/>
      <c r="N219" s="181"/>
      <c r="O219" s="69"/>
      <c r="P219" s="69"/>
      <c r="Q219" s="69"/>
      <c r="R219" s="69"/>
      <c r="S219" s="69"/>
      <c r="T219" s="70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5" t="s">
        <v>123</v>
      </c>
      <c r="AU219" s="15" t="s">
        <v>139</v>
      </c>
    </row>
    <row r="220" spans="1:65" s="2" customFormat="1" ht="16.5" customHeight="1">
      <c r="A220" s="32"/>
      <c r="B220" s="33"/>
      <c r="C220" s="164" t="s">
        <v>190</v>
      </c>
      <c r="D220" s="164" t="s">
        <v>117</v>
      </c>
      <c r="E220" s="165" t="s">
        <v>264</v>
      </c>
      <c r="F220" s="166" t="s">
        <v>265</v>
      </c>
      <c r="G220" s="167" t="s">
        <v>120</v>
      </c>
      <c r="H220" s="168">
        <v>20</v>
      </c>
      <c r="I220" s="169"/>
      <c r="J220" s="170">
        <f>ROUND(I220*H220,2)</f>
        <v>0</v>
      </c>
      <c r="K220" s="166" t="s">
        <v>1</v>
      </c>
      <c r="L220" s="37"/>
      <c r="M220" s="171" t="s">
        <v>1</v>
      </c>
      <c r="N220" s="172" t="s">
        <v>38</v>
      </c>
      <c r="O220" s="69"/>
      <c r="P220" s="173">
        <f>O220*H220</f>
        <v>0</v>
      </c>
      <c r="Q220" s="173">
        <v>4.0000000000000002E-4</v>
      </c>
      <c r="R220" s="173">
        <f>Q220*H220</f>
        <v>8.0000000000000002E-3</v>
      </c>
      <c r="S220" s="173">
        <v>0</v>
      </c>
      <c r="T220" s="174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5" t="s">
        <v>121</v>
      </c>
      <c r="AT220" s="175" t="s">
        <v>117</v>
      </c>
      <c r="AU220" s="175" t="s">
        <v>139</v>
      </c>
      <c r="AY220" s="15" t="s">
        <v>122</v>
      </c>
      <c r="BE220" s="176">
        <f>IF(N220="základní",J220,0)</f>
        <v>0</v>
      </c>
      <c r="BF220" s="176">
        <f>IF(N220="snížená",J220,0)</f>
        <v>0</v>
      </c>
      <c r="BG220" s="176">
        <f>IF(N220="zákl. přenesená",J220,0)</f>
        <v>0</v>
      </c>
      <c r="BH220" s="176">
        <f>IF(N220="sníž. přenesená",J220,0)</f>
        <v>0</v>
      </c>
      <c r="BI220" s="176">
        <f>IF(N220="nulová",J220,0)</f>
        <v>0</v>
      </c>
      <c r="BJ220" s="15" t="s">
        <v>80</v>
      </c>
      <c r="BK220" s="176">
        <f>ROUND(I220*H220,2)</f>
        <v>0</v>
      </c>
      <c r="BL220" s="15" t="s">
        <v>121</v>
      </c>
      <c r="BM220" s="175" t="s">
        <v>266</v>
      </c>
    </row>
    <row r="221" spans="1:65" s="2" customFormat="1" ht="11.25">
      <c r="A221" s="32"/>
      <c r="B221" s="33"/>
      <c r="C221" s="34"/>
      <c r="D221" s="177" t="s">
        <v>123</v>
      </c>
      <c r="E221" s="34"/>
      <c r="F221" s="178" t="s">
        <v>265</v>
      </c>
      <c r="G221" s="34"/>
      <c r="H221" s="34"/>
      <c r="I221" s="179"/>
      <c r="J221" s="34"/>
      <c r="K221" s="34"/>
      <c r="L221" s="37"/>
      <c r="M221" s="180"/>
      <c r="N221" s="181"/>
      <c r="O221" s="69"/>
      <c r="P221" s="69"/>
      <c r="Q221" s="69"/>
      <c r="R221" s="69"/>
      <c r="S221" s="69"/>
      <c r="T221" s="70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123</v>
      </c>
      <c r="AU221" s="15" t="s">
        <v>139</v>
      </c>
    </row>
    <row r="222" spans="1:65" s="2" customFormat="1" ht="16.5" customHeight="1">
      <c r="A222" s="32"/>
      <c r="B222" s="33"/>
      <c r="C222" s="164" t="s">
        <v>267</v>
      </c>
      <c r="D222" s="164" t="s">
        <v>117</v>
      </c>
      <c r="E222" s="165" t="s">
        <v>268</v>
      </c>
      <c r="F222" s="166" t="s">
        <v>269</v>
      </c>
      <c r="G222" s="167" t="s">
        <v>182</v>
      </c>
      <c r="H222" s="168">
        <v>20</v>
      </c>
      <c r="I222" s="169"/>
      <c r="J222" s="170">
        <f>ROUND(I222*H222,2)</f>
        <v>0</v>
      </c>
      <c r="K222" s="166" t="s">
        <v>1</v>
      </c>
      <c r="L222" s="37"/>
      <c r="M222" s="171" t="s">
        <v>1</v>
      </c>
      <c r="N222" s="172" t="s">
        <v>38</v>
      </c>
      <c r="O222" s="69"/>
      <c r="P222" s="173">
        <f>O222*H222</f>
        <v>0</v>
      </c>
      <c r="Q222" s="173">
        <v>0</v>
      </c>
      <c r="R222" s="173">
        <f>Q222*H222</f>
        <v>0</v>
      </c>
      <c r="S222" s="173">
        <v>0</v>
      </c>
      <c r="T222" s="174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75" t="s">
        <v>121</v>
      </c>
      <c r="AT222" s="175" t="s">
        <v>117</v>
      </c>
      <c r="AU222" s="175" t="s">
        <v>139</v>
      </c>
      <c r="AY222" s="15" t="s">
        <v>122</v>
      </c>
      <c r="BE222" s="176">
        <f>IF(N222="základní",J222,0)</f>
        <v>0</v>
      </c>
      <c r="BF222" s="176">
        <f>IF(N222="snížená",J222,0)</f>
        <v>0</v>
      </c>
      <c r="BG222" s="176">
        <f>IF(N222="zákl. přenesená",J222,0)</f>
        <v>0</v>
      </c>
      <c r="BH222" s="176">
        <f>IF(N222="sníž. přenesená",J222,0)</f>
        <v>0</v>
      </c>
      <c r="BI222" s="176">
        <f>IF(N222="nulová",J222,0)</f>
        <v>0</v>
      </c>
      <c r="BJ222" s="15" t="s">
        <v>80</v>
      </c>
      <c r="BK222" s="176">
        <f>ROUND(I222*H222,2)</f>
        <v>0</v>
      </c>
      <c r="BL222" s="15" t="s">
        <v>121</v>
      </c>
      <c r="BM222" s="175" t="s">
        <v>270</v>
      </c>
    </row>
    <row r="223" spans="1:65" s="2" customFormat="1" ht="11.25">
      <c r="A223" s="32"/>
      <c r="B223" s="33"/>
      <c r="C223" s="34"/>
      <c r="D223" s="177" t="s">
        <v>123</v>
      </c>
      <c r="E223" s="34"/>
      <c r="F223" s="178" t="s">
        <v>269</v>
      </c>
      <c r="G223" s="34"/>
      <c r="H223" s="34"/>
      <c r="I223" s="179"/>
      <c r="J223" s="34"/>
      <c r="K223" s="34"/>
      <c r="L223" s="37"/>
      <c r="M223" s="180"/>
      <c r="N223" s="181"/>
      <c r="O223" s="69"/>
      <c r="P223" s="69"/>
      <c r="Q223" s="69"/>
      <c r="R223" s="69"/>
      <c r="S223" s="69"/>
      <c r="T223" s="70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5" t="s">
        <v>123</v>
      </c>
      <c r="AU223" s="15" t="s">
        <v>139</v>
      </c>
    </row>
    <row r="224" spans="1:65" s="2" customFormat="1" ht="16.5" customHeight="1">
      <c r="A224" s="32"/>
      <c r="B224" s="33"/>
      <c r="C224" s="164" t="s">
        <v>194</v>
      </c>
      <c r="D224" s="164" t="s">
        <v>117</v>
      </c>
      <c r="E224" s="165" t="s">
        <v>271</v>
      </c>
      <c r="F224" s="166" t="s">
        <v>272</v>
      </c>
      <c r="G224" s="167" t="s">
        <v>120</v>
      </c>
      <c r="H224" s="168">
        <v>6</v>
      </c>
      <c r="I224" s="169"/>
      <c r="J224" s="170">
        <f>ROUND(I224*H224,2)</f>
        <v>0</v>
      </c>
      <c r="K224" s="166" t="s">
        <v>1</v>
      </c>
      <c r="L224" s="37"/>
      <c r="M224" s="171" t="s">
        <v>1</v>
      </c>
      <c r="N224" s="172" t="s">
        <v>38</v>
      </c>
      <c r="O224" s="69"/>
      <c r="P224" s="173">
        <f>O224*H224</f>
        <v>0</v>
      </c>
      <c r="Q224" s="173">
        <v>1.2E-4</v>
      </c>
      <c r="R224" s="173">
        <f>Q224*H224</f>
        <v>7.2000000000000005E-4</v>
      </c>
      <c r="S224" s="173">
        <v>0</v>
      </c>
      <c r="T224" s="174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5" t="s">
        <v>121</v>
      </c>
      <c r="AT224" s="175" t="s">
        <v>117</v>
      </c>
      <c r="AU224" s="175" t="s">
        <v>139</v>
      </c>
      <c r="AY224" s="15" t="s">
        <v>122</v>
      </c>
      <c r="BE224" s="176">
        <f>IF(N224="základní",J224,0)</f>
        <v>0</v>
      </c>
      <c r="BF224" s="176">
        <f>IF(N224="snížená",J224,0)</f>
        <v>0</v>
      </c>
      <c r="BG224" s="176">
        <f>IF(N224="zákl. přenesená",J224,0)</f>
        <v>0</v>
      </c>
      <c r="BH224" s="176">
        <f>IF(N224="sníž. přenesená",J224,0)</f>
        <v>0</v>
      </c>
      <c r="BI224" s="176">
        <f>IF(N224="nulová",J224,0)</f>
        <v>0</v>
      </c>
      <c r="BJ224" s="15" t="s">
        <v>80</v>
      </c>
      <c r="BK224" s="176">
        <f>ROUND(I224*H224,2)</f>
        <v>0</v>
      </c>
      <c r="BL224" s="15" t="s">
        <v>121</v>
      </c>
      <c r="BM224" s="175" t="s">
        <v>273</v>
      </c>
    </row>
    <row r="225" spans="1:65" s="2" customFormat="1" ht="11.25">
      <c r="A225" s="32"/>
      <c r="B225" s="33"/>
      <c r="C225" s="34"/>
      <c r="D225" s="177" t="s">
        <v>123</v>
      </c>
      <c r="E225" s="34"/>
      <c r="F225" s="178" t="s">
        <v>272</v>
      </c>
      <c r="G225" s="34"/>
      <c r="H225" s="34"/>
      <c r="I225" s="179"/>
      <c r="J225" s="34"/>
      <c r="K225" s="34"/>
      <c r="L225" s="37"/>
      <c r="M225" s="180"/>
      <c r="N225" s="181"/>
      <c r="O225" s="69"/>
      <c r="P225" s="69"/>
      <c r="Q225" s="69"/>
      <c r="R225" s="69"/>
      <c r="S225" s="69"/>
      <c r="T225" s="70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5" t="s">
        <v>123</v>
      </c>
      <c r="AU225" s="15" t="s">
        <v>139</v>
      </c>
    </row>
    <row r="226" spans="1:65" s="2" customFormat="1" ht="16.5" customHeight="1">
      <c r="A226" s="32"/>
      <c r="B226" s="33"/>
      <c r="C226" s="164" t="s">
        <v>274</v>
      </c>
      <c r="D226" s="164" t="s">
        <v>117</v>
      </c>
      <c r="E226" s="165" t="s">
        <v>275</v>
      </c>
      <c r="F226" s="166" t="s">
        <v>276</v>
      </c>
      <c r="G226" s="167" t="s">
        <v>182</v>
      </c>
      <c r="H226" s="168">
        <v>6</v>
      </c>
      <c r="I226" s="169"/>
      <c r="J226" s="170">
        <f>ROUND(I226*H226,2)</f>
        <v>0</v>
      </c>
      <c r="K226" s="166" t="s">
        <v>1</v>
      </c>
      <c r="L226" s="37"/>
      <c r="M226" s="171" t="s">
        <v>1</v>
      </c>
      <c r="N226" s="172" t="s">
        <v>38</v>
      </c>
      <c r="O226" s="69"/>
      <c r="P226" s="173">
        <f>O226*H226</f>
        <v>0</v>
      </c>
      <c r="Q226" s="173">
        <v>0</v>
      </c>
      <c r="R226" s="173">
        <f>Q226*H226</f>
        <v>0</v>
      </c>
      <c r="S226" s="173">
        <v>0</v>
      </c>
      <c r="T226" s="174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5" t="s">
        <v>121</v>
      </c>
      <c r="AT226" s="175" t="s">
        <v>117</v>
      </c>
      <c r="AU226" s="175" t="s">
        <v>139</v>
      </c>
      <c r="AY226" s="15" t="s">
        <v>122</v>
      </c>
      <c r="BE226" s="176">
        <f>IF(N226="základní",J226,0)</f>
        <v>0</v>
      </c>
      <c r="BF226" s="176">
        <f>IF(N226="snížená",J226,0)</f>
        <v>0</v>
      </c>
      <c r="BG226" s="176">
        <f>IF(N226="zákl. přenesená",J226,0)</f>
        <v>0</v>
      </c>
      <c r="BH226" s="176">
        <f>IF(N226="sníž. přenesená",J226,0)</f>
        <v>0</v>
      </c>
      <c r="BI226" s="176">
        <f>IF(N226="nulová",J226,0)</f>
        <v>0</v>
      </c>
      <c r="BJ226" s="15" t="s">
        <v>80</v>
      </c>
      <c r="BK226" s="176">
        <f>ROUND(I226*H226,2)</f>
        <v>0</v>
      </c>
      <c r="BL226" s="15" t="s">
        <v>121</v>
      </c>
      <c r="BM226" s="175" t="s">
        <v>277</v>
      </c>
    </row>
    <row r="227" spans="1:65" s="2" customFormat="1" ht="11.25">
      <c r="A227" s="32"/>
      <c r="B227" s="33"/>
      <c r="C227" s="34"/>
      <c r="D227" s="177" t="s">
        <v>123</v>
      </c>
      <c r="E227" s="34"/>
      <c r="F227" s="178" t="s">
        <v>276</v>
      </c>
      <c r="G227" s="34"/>
      <c r="H227" s="34"/>
      <c r="I227" s="179"/>
      <c r="J227" s="34"/>
      <c r="K227" s="34"/>
      <c r="L227" s="37"/>
      <c r="M227" s="180"/>
      <c r="N227" s="181"/>
      <c r="O227" s="69"/>
      <c r="P227" s="69"/>
      <c r="Q227" s="69"/>
      <c r="R227" s="69"/>
      <c r="S227" s="69"/>
      <c r="T227" s="70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5" t="s">
        <v>123</v>
      </c>
      <c r="AU227" s="15" t="s">
        <v>139</v>
      </c>
    </row>
    <row r="228" spans="1:65" s="2" customFormat="1" ht="16.5" customHeight="1">
      <c r="A228" s="32"/>
      <c r="B228" s="33"/>
      <c r="C228" s="164" t="s">
        <v>197</v>
      </c>
      <c r="D228" s="164" t="s">
        <v>117</v>
      </c>
      <c r="E228" s="165" t="s">
        <v>278</v>
      </c>
      <c r="F228" s="166" t="s">
        <v>279</v>
      </c>
      <c r="G228" s="167" t="s">
        <v>120</v>
      </c>
      <c r="H228" s="168">
        <v>2</v>
      </c>
      <c r="I228" s="169"/>
      <c r="J228" s="170">
        <f>ROUND(I228*H228,2)</f>
        <v>0</v>
      </c>
      <c r="K228" s="166" t="s">
        <v>1</v>
      </c>
      <c r="L228" s="37"/>
      <c r="M228" s="171" t="s">
        <v>1</v>
      </c>
      <c r="N228" s="172" t="s">
        <v>38</v>
      </c>
      <c r="O228" s="69"/>
      <c r="P228" s="173">
        <f>O228*H228</f>
        <v>0</v>
      </c>
      <c r="Q228" s="173">
        <v>4.0000000000000003E-5</v>
      </c>
      <c r="R228" s="173">
        <f>Q228*H228</f>
        <v>8.0000000000000007E-5</v>
      </c>
      <c r="S228" s="173">
        <v>0</v>
      </c>
      <c r="T228" s="174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5" t="s">
        <v>121</v>
      </c>
      <c r="AT228" s="175" t="s">
        <v>117</v>
      </c>
      <c r="AU228" s="175" t="s">
        <v>139</v>
      </c>
      <c r="AY228" s="15" t="s">
        <v>122</v>
      </c>
      <c r="BE228" s="176">
        <f>IF(N228="základní",J228,0)</f>
        <v>0</v>
      </c>
      <c r="BF228" s="176">
        <f>IF(N228="snížená",J228,0)</f>
        <v>0</v>
      </c>
      <c r="BG228" s="176">
        <f>IF(N228="zákl. přenesená",J228,0)</f>
        <v>0</v>
      </c>
      <c r="BH228" s="176">
        <f>IF(N228="sníž. přenesená",J228,0)</f>
        <v>0</v>
      </c>
      <c r="BI228" s="176">
        <f>IF(N228="nulová",J228,0)</f>
        <v>0</v>
      </c>
      <c r="BJ228" s="15" t="s">
        <v>80</v>
      </c>
      <c r="BK228" s="176">
        <f>ROUND(I228*H228,2)</f>
        <v>0</v>
      </c>
      <c r="BL228" s="15" t="s">
        <v>121</v>
      </c>
      <c r="BM228" s="175" t="s">
        <v>280</v>
      </c>
    </row>
    <row r="229" spans="1:65" s="2" customFormat="1" ht="11.25">
      <c r="A229" s="32"/>
      <c r="B229" s="33"/>
      <c r="C229" s="34"/>
      <c r="D229" s="177" t="s">
        <v>123</v>
      </c>
      <c r="E229" s="34"/>
      <c r="F229" s="178" t="s">
        <v>279</v>
      </c>
      <c r="G229" s="34"/>
      <c r="H229" s="34"/>
      <c r="I229" s="179"/>
      <c r="J229" s="34"/>
      <c r="K229" s="34"/>
      <c r="L229" s="37"/>
      <c r="M229" s="180"/>
      <c r="N229" s="181"/>
      <c r="O229" s="69"/>
      <c r="P229" s="69"/>
      <c r="Q229" s="69"/>
      <c r="R229" s="69"/>
      <c r="S229" s="69"/>
      <c r="T229" s="70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5" t="s">
        <v>123</v>
      </c>
      <c r="AU229" s="15" t="s">
        <v>139</v>
      </c>
    </row>
    <row r="230" spans="1:65" s="2" customFormat="1" ht="16.5" customHeight="1">
      <c r="A230" s="32"/>
      <c r="B230" s="33"/>
      <c r="C230" s="164" t="s">
        <v>281</v>
      </c>
      <c r="D230" s="164" t="s">
        <v>117</v>
      </c>
      <c r="E230" s="165" t="s">
        <v>282</v>
      </c>
      <c r="F230" s="166" t="s">
        <v>283</v>
      </c>
      <c r="G230" s="167" t="s">
        <v>182</v>
      </c>
      <c r="H230" s="168">
        <v>2</v>
      </c>
      <c r="I230" s="169"/>
      <c r="J230" s="170">
        <f>ROUND(I230*H230,2)</f>
        <v>0</v>
      </c>
      <c r="K230" s="166" t="s">
        <v>1</v>
      </c>
      <c r="L230" s="37"/>
      <c r="M230" s="171" t="s">
        <v>1</v>
      </c>
      <c r="N230" s="172" t="s">
        <v>38</v>
      </c>
      <c r="O230" s="69"/>
      <c r="P230" s="173">
        <f>O230*H230</f>
        <v>0</v>
      </c>
      <c r="Q230" s="173">
        <v>0</v>
      </c>
      <c r="R230" s="173">
        <f>Q230*H230</f>
        <v>0</v>
      </c>
      <c r="S230" s="173">
        <v>0</v>
      </c>
      <c r="T230" s="174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5" t="s">
        <v>121</v>
      </c>
      <c r="AT230" s="175" t="s">
        <v>117</v>
      </c>
      <c r="AU230" s="175" t="s">
        <v>139</v>
      </c>
      <c r="AY230" s="15" t="s">
        <v>122</v>
      </c>
      <c r="BE230" s="176">
        <f>IF(N230="základní",J230,0)</f>
        <v>0</v>
      </c>
      <c r="BF230" s="176">
        <f>IF(N230="snížená",J230,0)</f>
        <v>0</v>
      </c>
      <c r="BG230" s="176">
        <f>IF(N230="zákl. přenesená",J230,0)</f>
        <v>0</v>
      </c>
      <c r="BH230" s="176">
        <f>IF(N230="sníž. přenesená",J230,0)</f>
        <v>0</v>
      </c>
      <c r="BI230" s="176">
        <f>IF(N230="nulová",J230,0)</f>
        <v>0</v>
      </c>
      <c r="BJ230" s="15" t="s">
        <v>80</v>
      </c>
      <c r="BK230" s="176">
        <f>ROUND(I230*H230,2)</f>
        <v>0</v>
      </c>
      <c r="BL230" s="15" t="s">
        <v>121</v>
      </c>
      <c r="BM230" s="175" t="s">
        <v>284</v>
      </c>
    </row>
    <row r="231" spans="1:65" s="2" customFormat="1" ht="11.25">
      <c r="A231" s="32"/>
      <c r="B231" s="33"/>
      <c r="C231" s="34"/>
      <c r="D231" s="177" t="s">
        <v>123</v>
      </c>
      <c r="E231" s="34"/>
      <c r="F231" s="178" t="s">
        <v>283</v>
      </c>
      <c r="G231" s="34"/>
      <c r="H231" s="34"/>
      <c r="I231" s="179"/>
      <c r="J231" s="34"/>
      <c r="K231" s="34"/>
      <c r="L231" s="37"/>
      <c r="M231" s="180"/>
      <c r="N231" s="181"/>
      <c r="O231" s="69"/>
      <c r="P231" s="69"/>
      <c r="Q231" s="69"/>
      <c r="R231" s="69"/>
      <c r="S231" s="69"/>
      <c r="T231" s="70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5" t="s">
        <v>123</v>
      </c>
      <c r="AU231" s="15" t="s">
        <v>139</v>
      </c>
    </row>
    <row r="232" spans="1:65" s="2" customFormat="1" ht="16.5" customHeight="1">
      <c r="A232" s="32"/>
      <c r="B232" s="33"/>
      <c r="C232" s="164" t="s">
        <v>200</v>
      </c>
      <c r="D232" s="164" t="s">
        <v>117</v>
      </c>
      <c r="E232" s="165" t="s">
        <v>285</v>
      </c>
      <c r="F232" s="166" t="s">
        <v>286</v>
      </c>
      <c r="G232" s="167" t="s">
        <v>137</v>
      </c>
      <c r="H232" s="168">
        <v>528</v>
      </c>
      <c r="I232" s="169"/>
      <c r="J232" s="170">
        <f>ROUND(I232*H232,2)</f>
        <v>0</v>
      </c>
      <c r="K232" s="166" t="s">
        <v>1</v>
      </c>
      <c r="L232" s="37"/>
      <c r="M232" s="171" t="s">
        <v>1</v>
      </c>
      <c r="N232" s="172" t="s">
        <v>38</v>
      </c>
      <c r="O232" s="69"/>
      <c r="P232" s="173">
        <f>O232*H232</f>
        <v>0</v>
      </c>
      <c r="Q232" s="173">
        <v>9.5039999999999999E-2</v>
      </c>
      <c r="R232" s="173">
        <f>Q232*H232</f>
        <v>50.18112</v>
      </c>
      <c r="S232" s="173">
        <v>0</v>
      </c>
      <c r="T232" s="174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5" t="s">
        <v>121</v>
      </c>
      <c r="AT232" s="175" t="s">
        <v>117</v>
      </c>
      <c r="AU232" s="175" t="s">
        <v>139</v>
      </c>
      <c r="AY232" s="15" t="s">
        <v>122</v>
      </c>
      <c r="BE232" s="176">
        <f>IF(N232="základní",J232,0)</f>
        <v>0</v>
      </c>
      <c r="BF232" s="176">
        <f>IF(N232="snížená",J232,0)</f>
        <v>0</v>
      </c>
      <c r="BG232" s="176">
        <f>IF(N232="zákl. přenesená",J232,0)</f>
        <v>0</v>
      </c>
      <c r="BH232" s="176">
        <f>IF(N232="sníž. přenesená",J232,0)</f>
        <v>0</v>
      </c>
      <c r="BI232" s="176">
        <f>IF(N232="nulová",J232,0)</f>
        <v>0</v>
      </c>
      <c r="BJ232" s="15" t="s">
        <v>80</v>
      </c>
      <c r="BK232" s="176">
        <f>ROUND(I232*H232,2)</f>
        <v>0</v>
      </c>
      <c r="BL232" s="15" t="s">
        <v>121</v>
      </c>
      <c r="BM232" s="175" t="s">
        <v>287</v>
      </c>
    </row>
    <row r="233" spans="1:65" s="2" customFormat="1" ht="11.25">
      <c r="A233" s="32"/>
      <c r="B233" s="33"/>
      <c r="C233" s="34"/>
      <c r="D233" s="177" t="s">
        <v>123</v>
      </c>
      <c r="E233" s="34"/>
      <c r="F233" s="178" t="s">
        <v>286</v>
      </c>
      <c r="G233" s="34"/>
      <c r="H233" s="34"/>
      <c r="I233" s="179"/>
      <c r="J233" s="34"/>
      <c r="K233" s="34"/>
      <c r="L233" s="37"/>
      <c r="M233" s="180"/>
      <c r="N233" s="181"/>
      <c r="O233" s="69"/>
      <c r="P233" s="69"/>
      <c r="Q233" s="69"/>
      <c r="R233" s="69"/>
      <c r="S233" s="69"/>
      <c r="T233" s="70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5" t="s">
        <v>123</v>
      </c>
      <c r="AU233" s="15" t="s">
        <v>139</v>
      </c>
    </row>
    <row r="234" spans="1:65" s="2" customFormat="1" ht="16.5" customHeight="1">
      <c r="A234" s="32"/>
      <c r="B234" s="33"/>
      <c r="C234" s="164" t="s">
        <v>288</v>
      </c>
      <c r="D234" s="164" t="s">
        <v>117</v>
      </c>
      <c r="E234" s="165" t="s">
        <v>289</v>
      </c>
      <c r="F234" s="166" t="s">
        <v>290</v>
      </c>
      <c r="G234" s="167" t="s">
        <v>137</v>
      </c>
      <c r="H234" s="168">
        <v>528</v>
      </c>
      <c r="I234" s="169"/>
      <c r="J234" s="170">
        <f>ROUND(I234*H234,2)</f>
        <v>0</v>
      </c>
      <c r="K234" s="166" t="s">
        <v>1</v>
      </c>
      <c r="L234" s="37"/>
      <c r="M234" s="171" t="s">
        <v>1</v>
      </c>
      <c r="N234" s="172" t="s">
        <v>38</v>
      </c>
      <c r="O234" s="69"/>
      <c r="P234" s="173">
        <f>O234*H234</f>
        <v>0</v>
      </c>
      <c r="Q234" s="173">
        <v>5.28E-3</v>
      </c>
      <c r="R234" s="173">
        <f>Q234*H234</f>
        <v>2.7878400000000001</v>
      </c>
      <c r="S234" s="173">
        <v>0</v>
      </c>
      <c r="T234" s="174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5" t="s">
        <v>121</v>
      </c>
      <c r="AT234" s="175" t="s">
        <v>117</v>
      </c>
      <c r="AU234" s="175" t="s">
        <v>139</v>
      </c>
      <c r="AY234" s="15" t="s">
        <v>122</v>
      </c>
      <c r="BE234" s="176">
        <f>IF(N234="základní",J234,0)</f>
        <v>0</v>
      </c>
      <c r="BF234" s="176">
        <f>IF(N234="snížená",J234,0)</f>
        <v>0</v>
      </c>
      <c r="BG234" s="176">
        <f>IF(N234="zákl. přenesená",J234,0)</f>
        <v>0</v>
      </c>
      <c r="BH234" s="176">
        <f>IF(N234="sníž. přenesená",J234,0)</f>
        <v>0</v>
      </c>
      <c r="BI234" s="176">
        <f>IF(N234="nulová",J234,0)</f>
        <v>0</v>
      </c>
      <c r="BJ234" s="15" t="s">
        <v>80</v>
      </c>
      <c r="BK234" s="176">
        <f>ROUND(I234*H234,2)</f>
        <v>0</v>
      </c>
      <c r="BL234" s="15" t="s">
        <v>121</v>
      </c>
      <c r="BM234" s="175" t="s">
        <v>291</v>
      </c>
    </row>
    <row r="235" spans="1:65" s="2" customFormat="1" ht="11.25">
      <c r="A235" s="32"/>
      <c r="B235" s="33"/>
      <c r="C235" s="34"/>
      <c r="D235" s="177" t="s">
        <v>123</v>
      </c>
      <c r="E235" s="34"/>
      <c r="F235" s="178" t="s">
        <v>290</v>
      </c>
      <c r="G235" s="34"/>
      <c r="H235" s="34"/>
      <c r="I235" s="179"/>
      <c r="J235" s="34"/>
      <c r="K235" s="34"/>
      <c r="L235" s="37"/>
      <c r="M235" s="180"/>
      <c r="N235" s="181"/>
      <c r="O235" s="69"/>
      <c r="P235" s="69"/>
      <c r="Q235" s="69"/>
      <c r="R235" s="69"/>
      <c r="S235" s="69"/>
      <c r="T235" s="70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5" t="s">
        <v>123</v>
      </c>
      <c r="AU235" s="15" t="s">
        <v>139</v>
      </c>
    </row>
    <row r="236" spans="1:65" s="2" customFormat="1" ht="16.5" customHeight="1">
      <c r="A236" s="32"/>
      <c r="B236" s="33"/>
      <c r="C236" s="164" t="s">
        <v>205</v>
      </c>
      <c r="D236" s="164" t="s">
        <v>117</v>
      </c>
      <c r="E236" s="165" t="s">
        <v>292</v>
      </c>
      <c r="F236" s="166" t="s">
        <v>293</v>
      </c>
      <c r="G236" s="167" t="s">
        <v>132</v>
      </c>
      <c r="H236" s="168">
        <v>0.90200000000000002</v>
      </c>
      <c r="I236" s="169"/>
      <c r="J236" s="170">
        <f>ROUND(I236*H236,2)</f>
        <v>0</v>
      </c>
      <c r="K236" s="166" t="s">
        <v>1</v>
      </c>
      <c r="L236" s="37"/>
      <c r="M236" s="171" t="s">
        <v>1</v>
      </c>
      <c r="N236" s="172" t="s">
        <v>38</v>
      </c>
      <c r="O236" s="69"/>
      <c r="P236" s="173">
        <f>O236*H236</f>
        <v>0</v>
      </c>
      <c r="Q236" s="173">
        <v>0</v>
      </c>
      <c r="R236" s="173">
        <f>Q236*H236</f>
        <v>0</v>
      </c>
      <c r="S236" s="173">
        <v>0</v>
      </c>
      <c r="T236" s="174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5" t="s">
        <v>121</v>
      </c>
      <c r="AT236" s="175" t="s">
        <v>117</v>
      </c>
      <c r="AU236" s="175" t="s">
        <v>139</v>
      </c>
      <c r="AY236" s="15" t="s">
        <v>122</v>
      </c>
      <c r="BE236" s="176">
        <f>IF(N236="základní",J236,0)</f>
        <v>0</v>
      </c>
      <c r="BF236" s="176">
        <f>IF(N236="snížená",J236,0)</f>
        <v>0</v>
      </c>
      <c r="BG236" s="176">
        <f>IF(N236="zákl. přenesená",J236,0)</f>
        <v>0</v>
      </c>
      <c r="BH236" s="176">
        <f>IF(N236="sníž. přenesená",J236,0)</f>
        <v>0</v>
      </c>
      <c r="BI236" s="176">
        <f>IF(N236="nulová",J236,0)</f>
        <v>0</v>
      </c>
      <c r="BJ236" s="15" t="s">
        <v>80</v>
      </c>
      <c r="BK236" s="176">
        <f>ROUND(I236*H236,2)</f>
        <v>0</v>
      </c>
      <c r="BL236" s="15" t="s">
        <v>121</v>
      </c>
      <c r="BM236" s="175" t="s">
        <v>294</v>
      </c>
    </row>
    <row r="237" spans="1:65" s="2" customFormat="1" ht="11.25">
      <c r="A237" s="32"/>
      <c r="B237" s="33"/>
      <c r="C237" s="34"/>
      <c r="D237" s="177" t="s">
        <v>123</v>
      </c>
      <c r="E237" s="34"/>
      <c r="F237" s="178" t="s">
        <v>293</v>
      </c>
      <c r="G237" s="34"/>
      <c r="H237" s="34"/>
      <c r="I237" s="179"/>
      <c r="J237" s="34"/>
      <c r="K237" s="34"/>
      <c r="L237" s="37"/>
      <c r="M237" s="180"/>
      <c r="N237" s="181"/>
      <c r="O237" s="69"/>
      <c r="P237" s="69"/>
      <c r="Q237" s="69"/>
      <c r="R237" s="69"/>
      <c r="S237" s="69"/>
      <c r="T237" s="70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5" t="s">
        <v>123</v>
      </c>
      <c r="AU237" s="15" t="s">
        <v>139</v>
      </c>
    </row>
    <row r="238" spans="1:65" s="13" customFormat="1" ht="20.85" customHeight="1">
      <c r="B238" s="198"/>
      <c r="C238" s="199"/>
      <c r="D238" s="200" t="s">
        <v>72</v>
      </c>
      <c r="E238" s="200" t="s">
        <v>127</v>
      </c>
      <c r="F238" s="200" t="s">
        <v>1</v>
      </c>
      <c r="G238" s="199"/>
      <c r="H238" s="199"/>
      <c r="I238" s="201"/>
      <c r="J238" s="202">
        <f>BK238</f>
        <v>0</v>
      </c>
      <c r="K238" s="199"/>
      <c r="L238" s="203"/>
      <c r="M238" s="204"/>
      <c r="N238" s="205"/>
      <c r="O238" s="205"/>
      <c r="P238" s="206">
        <f>P239+P259+P260+P266+P267+P273</f>
        <v>0</v>
      </c>
      <c r="Q238" s="205"/>
      <c r="R238" s="206">
        <f>R239+R259+R260+R266+R267+R273</f>
        <v>19.964560000000002</v>
      </c>
      <c r="S238" s="205"/>
      <c r="T238" s="207">
        <f>T239+T259+T260+T266+T267+T273</f>
        <v>0</v>
      </c>
      <c r="AR238" s="208" t="s">
        <v>80</v>
      </c>
      <c r="AT238" s="209" t="s">
        <v>72</v>
      </c>
      <c r="AU238" s="209" t="s">
        <v>121</v>
      </c>
      <c r="AY238" s="208" t="s">
        <v>122</v>
      </c>
      <c r="BK238" s="210">
        <f>BK239+BK259+BK260+BK266+BK267+BK273</f>
        <v>0</v>
      </c>
    </row>
    <row r="239" spans="1:65" s="13" customFormat="1" ht="20.85" customHeight="1">
      <c r="B239" s="198"/>
      <c r="C239" s="199"/>
      <c r="D239" s="200" t="s">
        <v>72</v>
      </c>
      <c r="E239" s="200" t="s">
        <v>295</v>
      </c>
      <c r="F239" s="200" t="s">
        <v>295</v>
      </c>
      <c r="G239" s="199"/>
      <c r="H239" s="199"/>
      <c r="I239" s="201"/>
      <c r="J239" s="202">
        <f>BK239</f>
        <v>0</v>
      </c>
      <c r="K239" s="199"/>
      <c r="L239" s="203"/>
      <c r="M239" s="204"/>
      <c r="N239" s="205"/>
      <c r="O239" s="205"/>
      <c r="P239" s="206">
        <f>SUM(P240:P258)</f>
        <v>0</v>
      </c>
      <c r="Q239" s="205"/>
      <c r="R239" s="206">
        <f>SUM(R240:R258)</f>
        <v>19.964560000000002</v>
      </c>
      <c r="S239" s="205"/>
      <c r="T239" s="207">
        <f>SUM(T240:T258)</f>
        <v>0</v>
      </c>
      <c r="AR239" s="208" t="s">
        <v>80</v>
      </c>
      <c r="AT239" s="209" t="s">
        <v>72</v>
      </c>
      <c r="AU239" s="209" t="s">
        <v>139</v>
      </c>
      <c r="AY239" s="208" t="s">
        <v>122</v>
      </c>
      <c r="BK239" s="210">
        <f>SUM(BK240:BK258)</f>
        <v>0</v>
      </c>
    </row>
    <row r="240" spans="1:65" s="2" customFormat="1" ht="16.5" customHeight="1">
      <c r="A240" s="32"/>
      <c r="B240" s="33"/>
      <c r="C240" s="164" t="s">
        <v>296</v>
      </c>
      <c r="D240" s="164" t="s">
        <v>117</v>
      </c>
      <c r="E240" s="165" t="s">
        <v>297</v>
      </c>
      <c r="F240" s="166" t="s">
        <v>298</v>
      </c>
      <c r="G240" s="167" t="s">
        <v>299</v>
      </c>
      <c r="H240" s="168">
        <v>42</v>
      </c>
      <c r="I240" s="169"/>
      <c r="J240" s="170">
        <f>ROUND(I240*H240,2)</f>
        <v>0</v>
      </c>
      <c r="K240" s="166" t="s">
        <v>1</v>
      </c>
      <c r="L240" s="37"/>
      <c r="M240" s="171" t="s">
        <v>1</v>
      </c>
      <c r="N240" s="172" t="s">
        <v>38</v>
      </c>
      <c r="O240" s="69"/>
      <c r="P240" s="173">
        <f>O240*H240</f>
        <v>0</v>
      </c>
      <c r="Q240" s="173">
        <v>5.8380000000000001E-2</v>
      </c>
      <c r="R240" s="173">
        <f>Q240*H240</f>
        <v>2.4519600000000001</v>
      </c>
      <c r="S240" s="173">
        <v>0</v>
      </c>
      <c r="T240" s="174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5" t="s">
        <v>121</v>
      </c>
      <c r="AT240" s="175" t="s">
        <v>117</v>
      </c>
      <c r="AU240" s="175" t="s">
        <v>133</v>
      </c>
      <c r="AY240" s="15" t="s">
        <v>122</v>
      </c>
      <c r="BE240" s="176">
        <f>IF(N240="základní",J240,0)</f>
        <v>0</v>
      </c>
      <c r="BF240" s="176">
        <f>IF(N240="snížená",J240,0)</f>
        <v>0</v>
      </c>
      <c r="BG240" s="176">
        <f>IF(N240="zákl. přenesená",J240,0)</f>
        <v>0</v>
      </c>
      <c r="BH240" s="176">
        <f>IF(N240="sníž. přenesená",J240,0)</f>
        <v>0</v>
      </c>
      <c r="BI240" s="176">
        <f>IF(N240="nulová",J240,0)</f>
        <v>0</v>
      </c>
      <c r="BJ240" s="15" t="s">
        <v>80</v>
      </c>
      <c r="BK240" s="176">
        <f>ROUND(I240*H240,2)</f>
        <v>0</v>
      </c>
      <c r="BL240" s="15" t="s">
        <v>121</v>
      </c>
      <c r="BM240" s="175" t="s">
        <v>300</v>
      </c>
    </row>
    <row r="241" spans="1:65" s="2" customFormat="1" ht="11.25">
      <c r="A241" s="32"/>
      <c r="B241" s="33"/>
      <c r="C241" s="34"/>
      <c r="D241" s="177" t="s">
        <v>123</v>
      </c>
      <c r="E241" s="34"/>
      <c r="F241" s="178" t="s">
        <v>298</v>
      </c>
      <c r="G241" s="34"/>
      <c r="H241" s="34"/>
      <c r="I241" s="179"/>
      <c r="J241" s="34"/>
      <c r="K241" s="34"/>
      <c r="L241" s="37"/>
      <c r="M241" s="180"/>
      <c r="N241" s="181"/>
      <c r="O241" s="69"/>
      <c r="P241" s="69"/>
      <c r="Q241" s="69"/>
      <c r="R241" s="69"/>
      <c r="S241" s="69"/>
      <c r="T241" s="70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5" t="s">
        <v>123</v>
      </c>
      <c r="AU241" s="15" t="s">
        <v>133</v>
      </c>
    </row>
    <row r="242" spans="1:65" s="2" customFormat="1" ht="16.5" customHeight="1">
      <c r="A242" s="32"/>
      <c r="B242" s="33"/>
      <c r="C242" s="164" t="s">
        <v>209</v>
      </c>
      <c r="D242" s="164" t="s">
        <v>117</v>
      </c>
      <c r="E242" s="165" t="s">
        <v>301</v>
      </c>
      <c r="F242" s="166" t="s">
        <v>302</v>
      </c>
      <c r="G242" s="167" t="s">
        <v>182</v>
      </c>
      <c r="H242" s="168">
        <v>42</v>
      </c>
      <c r="I242" s="169"/>
      <c r="J242" s="170">
        <f>ROUND(I242*H242,2)</f>
        <v>0</v>
      </c>
      <c r="K242" s="166" t="s">
        <v>1</v>
      </c>
      <c r="L242" s="37"/>
      <c r="M242" s="171" t="s">
        <v>1</v>
      </c>
      <c r="N242" s="172" t="s">
        <v>38</v>
      </c>
      <c r="O242" s="69"/>
      <c r="P242" s="173">
        <f>O242*H242</f>
        <v>0</v>
      </c>
      <c r="Q242" s="173">
        <v>0.252</v>
      </c>
      <c r="R242" s="173">
        <f>Q242*H242</f>
        <v>10.584</v>
      </c>
      <c r="S242" s="173">
        <v>0</v>
      </c>
      <c r="T242" s="174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5" t="s">
        <v>121</v>
      </c>
      <c r="AT242" s="175" t="s">
        <v>117</v>
      </c>
      <c r="AU242" s="175" t="s">
        <v>133</v>
      </c>
      <c r="AY242" s="15" t="s">
        <v>122</v>
      </c>
      <c r="BE242" s="176">
        <f>IF(N242="základní",J242,0)</f>
        <v>0</v>
      </c>
      <c r="BF242" s="176">
        <f>IF(N242="snížená",J242,0)</f>
        <v>0</v>
      </c>
      <c r="BG242" s="176">
        <f>IF(N242="zákl. přenesená",J242,0)</f>
        <v>0</v>
      </c>
      <c r="BH242" s="176">
        <f>IF(N242="sníž. přenesená",J242,0)</f>
        <v>0</v>
      </c>
      <c r="BI242" s="176">
        <f>IF(N242="nulová",J242,0)</f>
        <v>0</v>
      </c>
      <c r="BJ242" s="15" t="s">
        <v>80</v>
      </c>
      <c r="BK242" s="176">
        <f>ROUND(I242*H242,2)</f>
        <v>0</v>
      </c>
      <c r="BL242" s="15" t="s">
        <v>121</v>
      </c>
      <c r="BM242" s="175" t="s">
        <v>303</v>
      </c>
    </row>
    <row r="243" spans="1:65" s="2" customFormat="1" ht="11.25">
      <c r="A243" s="32"/>
      <c r="B243" s="33"/>
      <c r="C243" s="34"/>
      <c r="D243" s="177" t="s">
        <v>123</v>
      </c>
      <c r="E243" s="34"/>
      <c r="F243" s="178" t="s">
        <v>302</v>
      </c>
      <c r="G243" s="34"/>
      <c r="H243" s="34"/>
      <c r="I243" s="179"/>
      <c r="J243" s="34"/>
      <c r="K243" s="34"/>
      <c r="L243" s="37"/>
      <c r="M243" s="180"/>
      <c r="N243" s="181"/>
      <c r="O243" s="69"/>
      <c r="P243" s="69"/>
      <c r="Q243" s="69"/>
      <c r="R243" s="69"/>
      <c r="S243" s="69"/>
      <c r="T243" s="70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5" t="s">
        <v>123</v>
      </c>
      <c r="AU243" s="15" t="s">
        <v>133</v>
      </c>
    </row>
    <row r="244" spans="1:65" s="2" customFormat="1" ht="16.5" customHeight="1">
      <c r="A244" s="32"/>
      <c r="B244" s="33"/>
      <c r="C244" s="164" t="s">
        <v>304</v>
      </c>
      <c r="D244" s="164" t="s">
        <v>117</v>
      </c>
      <c r="E244" s="165" t="s">
        <v>305</v>
      </c>
      <c r="F244" s="166" t="s">
        <v>306</v>
      </c>
      <c r="G244" s="167" t="s">
        <v>299</v>
      </c>
      <c r="H244" s="168">
        <v>84</v>
      </c>
      <c r="I244" s="169"/>
      <c r="J244" s="170">
        <f>ROUND(I244*H244,2)</f>
        <v>0</v>
      </c>
      <c r="K244" s="166" t="s">
        <v>1</v>
      </c>
      <c r="L244" s="37"/>
      <c r="M244" s="171" t="s">
        <v>1</v>
      </c>
      <c r="N244" s="172" t="s">
        <v>38</v>
      </c>
      <c r="O244" s="69"/>
      <c r="P244" s="173">
        <f>O244*H244</f>
        <v>0</v>
      </c>
      <c r="Q244" s="173">
        <v>2.1000000000000001E-2</v>
      </c>
      <c r="R244" s="173">
        <f>Q244*H244</f>
        <v>1.764</v>
      </c>
      <c r="S244" s="173">
        <v>0</v>
      </c>
      <c r="T244" s="174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5" t="s">
        <v>121</v>
      </c>
      <c r="AT244" s="175" t="s">
        <v>117</v>
      </c>
      <c r="AU244" s="175" t="s">
        <v>133</v>
      </c>
      <c r="AY244" s="15" t="s">
        <v>122</v>
      </c>
      <c r="BE244" s="176">
        <f>IF(N244="základní",J244,0)</f>
        <v>0</v>
      </c>
      <c r="BF244" s="176">
        <f>IF(N244="snížená",J244,0)</f>
        <v>0</v>
      </c>
      <c r="BG244" s="176">
        <f>IF(N244="zákl. přenesená",J244,0)</f>
        <v>0</v>
      </c>
      <c r="BH244" s="176">
        <f>IF(N244="sníž. přenesená",J244,0)</f>
        <v>0</v>
      </c>
      <c r="BI244" s="176">
        <f>IF(N244="nulová",J244,0)</f>
        <v>0</v>
      </c>
      <c r="BJ244" s="15" t="s">
        <v>80</v>
      </c>
      <c r="BK244" s="176">
        <f>ROUND(I244*H244,2)</f>
        <v>0</v>
      </c>
      <c r="BL244" s="15" t="s">
        <v>121</v>
      </c>
      <c r="BM244" s="175" t="s">
        <v>307</v>
      </c>
    </row>
    <row r="245" spans="1:65" s="2" customFormat="1" ht="11.25">
      <c r="A245" s="32"/>
      <c r="B245" s="33"/>
      <c r="C245" s="34"/>
      <c r="D245" s="177" t="s">
        <v>123</v>
      </c>
      <c r="E245" s="34"/>
      <c r="F245" s="178" t="s">
        <v>306</v>
      </c>
      <c r="G245" s="34"/>
      <c r="H245" s="34"/>
      <c r="I245" s="179"/>
      <c r="J245" s="34"/>
      <c r="K245" s="34"/>
      <c r="L245" s="37"/>
      <c r="M245" s="180"/>
      <c r="N245" s="181"/>
      <c r="O245" s="69"/>
      <c r="P245" s="69"/>
      <c r="Q245" s="69"/>
      <c r="R245" s="69"/>
      <c r="S245" s="69"/>
      <c r="T245" s="70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5" t="s">
        <v>123</v>
      </c>
      <c r="AU245" s="15" t="s">
        <v>133</v>
      </c>
    </row>
    <row r="246" spans="1:65" s="2" customFormat="1" ht="16.5" customHeight="1">
      <c r="A246" s="32"/>
      <c r="B246" s="33"/>
      <c r="C246" s="164" t="s">
        <v>213</v>
      </c>
      <c r="D246" s="164" t="s">
        <v>117</v>
      </c>
      <c r="E246" s="165" t="s">
        <v>308</v>
      </c>
      <c r="F246" s="166" t="s">
        <v>309</v>
      </c>
      <c r="G246" s="167" t="s">
        <v>120</v>
      </c>
      <c r="H246" s="168">
        <v>42</v>
      </c>
      <c r="I246" s="169"/>
      <c r="J246" s="170">
        <f>ROUND(I246*H246,2)</f>
        <v>0</v>
      </c>
      <c r="K246" s="166" t="s">
        <v>1</v>
      </c>
      <c r="L246" s="37"/>
      <c r="M246" s="171" t="s">
        <v>1</v>
      </c>
      <c r="N246" s="172" t="s">
        <v>38</v>
      </c>
      <c r="O246" s="69"/>
      <c r="P246" s="173">
        <f>O246*H246</f>
        <v>0</v>
      </c>
      <c r="Q246" s="173">
        <v>1.6800000000000001E-3</v>
      </c>
      <c r="R246" s="173">
        <f>Q246*H246</f>
        <v>7.0559999999999998E-2</v>
      </c>
      <c r="S246" s="173">
        <v>0</v>
      </c>
      <c r="T246" s="174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5" t="s">
        <v>121</v>
      </c>
      <c r="AT246" s="175" t="s">
        <v>117</v>
      </c>
      <c r="AU246" s="175" t="s">
        <v>133</v>
      </c>
      <c r="AY246" s="15" t="s">
        <v>122</v>
      </c>
      <c r="BE246" s="176">
        <f>IF(N246="základní",J246,0)</f>
        <v>0</v>
      </c>
      <c r="BF246" s="176">
        <f>IF(N246="snížená",J246,0)</f>
        <v>0</v>
      </c>
      <c r="BG246" s="176">
        <f>IF(N246="zákl. přenesená",J246,0)</f>
        <v>0</v>
      </c>
      <c r="BH246" s="176">
        <f>IF(N246="sníž. přenesená",J246,0)</f>
        <v>0</v>
      </c>
      <c r="BI246" s="176">
        <f>IF(N246="nulová",J246,0)</f>
        <v>0</v>
      </c>
      <c r="BJ246" s="15" t="s">
        <v>80</v>
      </c>
      <c r="BK246" s="176">
        <f>ROUND(I246*H246,2)</f>
        <v>0</v>
      </c>
      <c r="BL246" s="15" t="s">
        <v>121</v>
      </c>
      <c r="BM246" s="175" t="s">
        <v>310</v>
      </c>
    </row>
    <row r="247" spans="1:65" s="2" customFormat="1" ht="11.25">
      <c r="A247" s="32"/>
      <c r="B247" s="33"/>
      <c r="C247" s="34"/>
      <c r="D247" s="177" t="s">
        <v>123</v>
      </c>
      <c r="E247" s="34"/>
      <c r="F247" s="178" t="s">
        <v>309</v>
      </c>
      <c r="G247" s="34"/>
      <c r="H247" s="34"/>
      <c r="I247" s="179"/>
      <c r="J247" s="34"/>
      <c r="K247" s="34"/>
      <c r="L247" s="37"/>
      <c r="M247" s="180"/>
      <c r="N247" s="181"/>
      <c r="O247" s="69"/>
      <c r="P247" s="69"/>
      <c r="Q247" s="69"/>
      <c r="R247" s="69"/>
      <c r="S247" s="69"/>
      <c r="T247" s="70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5" t="s">
        <v>123</v>
      </c>
      <c r="AU247" s="15" t="s">
        <v>133</v>
      </c>
    </row>
    <row r="248" spans="1:65" s="2" customFormat="1" ht="16.5" customHeight="1">
      <c r="A248" s="32"/>
      <c r="B248" s="33"/>
      <c r="C248" s="164" t="s">
        <v>311</v>
      </c>
      <c r="D248" s="164" t="s">
        <v>117</v>
      </c>
      <c r="E248" s="165" t="s">
        <v>312</v>
      </c>
      <c r="F248" s="166" t="s">
        <v>313</v>
      </c>
      <c r="G248" s="167" t="s">
        <v>182</v>
      </c>
      <c r="H248" s="168">
        <v>42</v>
      </c>
      <c r="I248" s="169"/>
      <c r="J248" s="170">
        <f>ROUND(I248*H248,2)</f>
        <v>0</v>
      </c>
      <c r="K248" s="166" t="s">
        <v>1</v>
      </c>
      <c r="L248" s="37"/>
      <c r="M248" s="171" t="s">
        <v>1</v>
      </c>
      <c r="N248" s="172" t="s">
        <v>38</v>
      </c>
      <c r="O248" s="69"/>
      <c r="P248" s="173">
        <f>O248*H248</f>
        <v>0</v>
      </c>
      <c r="Q248" s="173">
        <v>8.4000000000000005E-2</v>
      </c>
      <c r="R248" s="173">
        <f>Q248*H248</f>
        <v>3.528</v>
      </c>
      <c r="S248" s="173">
        <v>0</v>
      </c>
      <c r="T248" s="174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5" t="s">
        <v>121</v>
      </c>
      <c r="AT248" s="175" t="s">
        <v>117</v>
      </c>
      <c r="AU248" s="175" t="s">
        <v>133</v>
      </c>
      <c r="AY248" s="15" t="s">
        <v>122</v>
      </c>
      <c r="BE248" s="176">
        <f>IF(N248="základní",J248,0)</f>
        <v>0</v>
      </c>
      <c r="BF248" s="176">
        <f>IF(N248="snížená",J248,0)</f>
        <v>0</v>
      </c>
      <c r="BG248" s="176">
        <f>IF(N248="zákl. přenesená",J248,0)</f>
        <v>0</v>
      </c>
      <c r="BH248" s="176">
        <f>IF(N248="sníž. přenesená",J248,0)</f>
        <v>0</v>
      </c>
      <c r="BI248" s="176">
        <f>IF(N248="nulová",J248,0)</f>
        <v>0</v>
      </c>
      <c r="BJ248" s="15" t="s">
        <v>80</v>
      </c>
      <c r="BK248" s="176">
        <f>ROUND(I248*H248,2)</f>
        <v>0</v>
      </c>
      <c r="BL248" s="15" t="s">
        <v>121</v>
      </c>
      <c r="BM248" s="175" t="s">
        <v>314</v>
      </c>
    </row>
    <row r="249" spans="1:65" s="2" customFormat="1" ht="11.25">
      <c r="A249" s="32"/>
      <c r="B249" s="33"/>
      <c r="C249" s="34"/>
      <c r="D249" s="177" t="s">
        <v>123</v>
      </c>
      <c r="E249" s="34"/>
      <c r="F249" s="178" t="s">
        <v>313</v>
      </c>
      <c r="G249" s="34"/>
      <c r="H249" s="34"/>
      <c r="I249" s="179"/>
      <c r="J249" s="34"/>
      <c r="K249" s="34"/>
      <c r="L249" s="37"/>
      <c r="M249" s="180"/>
      <c r="N249" s="181"/>
      <c r="O249" s="69"/>
      <c r="P249" s="69"/>
      <c r="Q249" s="69"/>
      <c r="R249" s="69"/>
      <c r="S249" s="69"/>
      <c r="T249" s="70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5" t="s">
        <v>123</v>
      </c>
      <c r="AU249" s="15" t="s">
        <v>133</v>
      </c>
    </row>
    <row r="250" spans="1:65" s="2" customFormat="1" ht="19.5">
      <c r="A250" s="32"/>
      <c r="B250" s="33"/>
      <c r="C250" s="34"/>
      <c r="D250" s="177" t="s">
        <v>172</v>
      </c>
      <c r="E250" s="34"/>
      <c r="F250" s="211" t="s">
        <v>315</v>
      </c>
      <c r="G250" s="34"/>
      <c r="H250" s="34"/>
      <c r="I250" s="179"/>
      <c r="J250" s="34"/>
      <c r="K250" s="34"/>
      <c r="L250" s="37"/>
      <c r="M250" s="180"/>
      <c r="N250" s="181"/>
      <c r="O250" s="69"/>
      <c r="P250" s="69"/>
      <c r="Q250" s="69"/>
      <c r="R250" s="69"/>
      <c r="S250" s="69"/>
      <c r="T250" s="70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5" t="s">
        <v>172</v>
      </c>
      <c r="AU250" s="15" t="s">
        <v>133</v>
      </c>
    </row>
    <row r="251" spans="1:65" s="2" customFormat="1" ht="16.5" customHeight="1">
      <c r="A251" s="32"/>
      <c r="B251" s="33"/>
      <c r="C251" s="164" t="s">
        <v>217</v>
      </c>
      <c r="D251" s="164" t="s">
        <v>117</v>
      </c>
      <c r="E251" s="165" t="s">
        <v>316</v>
      </c>
      <c r="F251" s="166" t="s">
        <v>317</v>
      </c>
      <c r="G251" s="167" t="s">
        <v>120</v>
      </c>
      <c r="H251" s="168">
        <v>42</v>
      </c>
      <c r="I251" s="169"/>
      <c r="J251" s="170">
        <f>ROUND(I251*H251,2)</f>
        <v>0</v>
      </c>
      <c r="K251" s="166" t="s">
        <v>1</v>
      </c>
      <c r="L251" s="37"/>
      <c r="M251" s="171" t="s">
        <v>1</v>
      </c>
      <c r="N251" s="172" t="s">
        <v>38</v>
      </c>
      <c r="O251" s="69"/>
      <c r="P251" s="173">
        <f>O251*H251</f>
        <v>0</v>
      </c>
      <c r="Q251" s="173">
        <v>7.1399999999999996E-3</v>
      </c>
      <c r="R251" s="173">
        <f>Q251*H251</f>
        <v>0.29987999999999998</v>
      </c>
      <c r="S251" s="173">
        <v>0</v>
      </c>
      <c r="T251" s="174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5" t="s">
        <v>121</v>
      </c>
      <c r="AT251" s="175" t="s">
        <v>117</v>
      </c>
      <c r="AU251" s="175" t="s">
        <v>133</v>
      </c>
      <c r="AY251" s="15" t="s">
        <v>122</v>
      </c>
      <c r="BE251" s="176">
        <f>IF(N251="základní",J251,0)</f>
        <v>0</v>
      </c>
      <c r="BF251" s="176">
        <f>IF(N251="snížená",J251,0)</f>
        <v>0</v>
      </c>
      <c r="BG251" s="176">
        <f>IF(N251="zákl. přenesená",J251,0)</f>
        <v>0</v>
      </c>
      <c r="BH251" s="176">
        <f>IF(N251="sníž. přenesená",J251,0)</f>
        <v>0</v>
      </c>
      <c r="BI251" s="176">
        <f>IF(N251="nulová",J251,0)</f>
        <v>0</v>
      </c>
      <c r="BJ251" s="15" t="s">
        <v>80</v>
      </c>
      <c r="BK251" s="176">
        <f>ROUND(I251*H251,2)</f>
        <v>0</v>
      </c>
      <c r="BL251" s="15" t="s">
        <v>121</v>
      </c>
      <c r="BM251" s="175" t="s">
        <v>318</v>
      </c>
    </row>
    <row r="252" spans="1:65" s="2" customFormat="1" ht="11.25">
      <c r="A252" s="32"/>
      <c r="B252" s="33"/>
      <c r="C252" s="34"/>
      <c r="D252" s="177" t="s">
        <v>123</v>
      </c>
      <c r="E252" s="34"/>
      <c r="F252" s="178" t="s">
        <v>317</v>
      </c>
      <c r="G252" s="34"/>
      <c r="H252" s="34"/>
      <c r="I252" s="179"/>
      <c r="J252" s="34"/>
      <c r="K252" s="34"/>
      <c r="L252" s="37"/>
      <c r="M252" s="180"/>
      <c r="N252" s="181"/>
      <c r="O252" s="69"/>
      <c r="P252" s="69"/>
      <c r="Q252" s="69"/>
      <c r="R252" s="69"/>
      <c r="S252" s="69"/>
      <c r="T252" s="70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5" t="s">
        <v>123</v>
      </c>
      <c r="AU252" s="15" t="s">
        <v>133</v>
      </c>
    </row>
    <row r="253" spans="1:65" s="2" customFormat="1" ht="16.5" customHeight="1">
      <c r="A253" s="32"/>
      <c r="B253" s="33"/>
      <c r="C253" s="164" t="s">
        <v>319</v>
      </c>
      <c r="D253" s="164" t="s">
        <v>117</v>
      </c>
      <c r="E253" s="165" t="s">
        <v>320</v>
      </c>
      <c r="F253" s="166" t="s">
        <v>321</v>
      </c>
      <c r="G253" s="167" t="s">
        <v>182</v>
      </c>
      <c r="H253" s="168">
        <v>42</v>
      </c>
      <c r="I253" s="169"/>
      <c r="J253" s="170">
        <f>ROUND(I253*H253,2)</f>
        <v>0</v>
      </c>
      <c r="K253" s="166" t="s">
        <v>1</v>
      </c>
      <c r="L253" s="37"/>
      <c r="M253" s="171" t="s">
        <v>1</v>
      </c>
      <c r="N253" s="172" t="s">
        <v>38</v>
      </c>
      <c r="O253" s="69"/>
      <c r="P253" s="173">
        <f>O253*H253</f>
        <v>0</v>
      </c>
      <c r="Q253" s="173">
        <v>2.1000000000000001E-2</v>
      </c>
      <c r="R253" s="173">
        <f>Q253*H253</f>
        <v>0.88200000000000001</v>
      </c>
      <c r="S253" s="173">
        <v>0</v>
      </c>
      <c r="T253" s="174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5" t="s">
        <v>121</v>
      </c>
      <c r="AT253" s="175" t="s">
        <v>117</v>
      </c>
      <c r="AU253" s="175" t="s">
        <v>133</v>
      </c>
      <c r="AY253" s="15" t="s">
        <v>122</v>
      </c>
      <c r="BE253" s="176">
        <f>IF(N253="základní",J253,0)</f>
        <v>0</v>
      </c>
      <c r="BF253" s="176">
        <f>IF(N253="snížená",J253,0)</f>
        <v>0</v>
      </c>
      <c r="BG253" s="176">
        <f>IF(N253="zákl. přenesená",J253,0)</f>
        <v>0</v>
      </c>
      <c r="BH253" s="176">
        <f>IF(N253="sníž. přenesená",J253,0)</f>
        <v>0</v>
      </c>
      <c r="BI253" s="176">
        <f>IF(N253="nulová",J253,0)</f>
        <v>0</v>
      </c>
      <c r="BJ253" s="15" t="s">
        <v>80</v>
      </c>
      <c r="BK253" s="176">
        <f>ROUND(I253*H253,2)</f>
        <v>0</v>
      </c>
      <c r="BL253" s="15" t="s">
        <v>121</v>
      </c>
      <c r="BM253" s="175" t="s">
        <v>322</v>
      </c>
    </row>
    <row r="254" spans="1:65" s="2" customFormat="1" ht="11.25">
      <c r="A254" s="32"/>
      <c r="B254" s="33"/>
      <c r="C254" s="34"/>
      <c r="D254" s="177" t="s">
        <v>123</v>
      </c>
      <c r="E254" s="34"/>
      <c r="F254" s="178" t="s">
        <v>321</v>
      </c>
      <c r="G254" s="34"/>
      <c r="H254" s="34"/>
      <c r="I254" s="179"/>
      <c r="J254" s="34"/>
      <c r="K254" s="34"/>
      <c r="L254" s="37"/>
      <c r="M254" s="180"/>
      <c r="N254" s="181"/>
      <c r="O254" s="69"/>
      <c r="P254" s="69"/>
      <c r="Q254" s="69"/>
      <c r="R254" s="69"/>
      <c r="S254" s="69"/>
      <c r="T254" s="70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5" t="s">
        <v>123</v>
      </c>
      <c r="AU254" s="15" t="s">
        <v>133</v>
      </c>
    </row>
    <row r="255" spans="1:65" s="2" customFormat="1" ht="16.5" customHeight="1">
      <c r="A255" s="32"/>
      <c r="B255" s="33"/>
      <c r="C255" s="164" t="s">
        <v>221</v>
      </c>
      <c r="D255" s="164" t="s">
        <v>117</v>
      </c>
      <c r="E255" s="165" t="s">
        <v>323</v>
      </c>
      <c r="F255" s="166" t="s">
        <v>324</v>
      </c>
      <c r="G255" s="167" t="s">
        <v>120</v>
      </c>
      <c r="H255" s="168">
        <v>49</v>
      </c>
      <c r="I255" s="169"/>
      <c r="J255" s="170">
        <f>ROUND(I255*H255,2)</f>
        <v>0</v>
      </c>
      <c r="K255" s="166" t="s">
        <v>1</v>
      </c>
      <c r="L255" s="37"/>
      <c r="M255" s="171" t="s">
        <v>1</v>
      </c>
      <c r="N255" s="172" t="s">
        <v>38</v>
      </c>
      <c r="O255" s="69"/>
      <c r="P255" s="173">
        <f>O255*H255</f>
        <v>0</v>
      </c>
      <c r="Q255" s="173">
        <v>7.8399999999999997E-3</v>
      </c>
      <c r="R255" s="173">
        <f>Q255*H255</f>
        <v>0.38416</v>
      </c>
      <c r="S255" s="173">
        <v>0</v>
      </c>
      <c r="T255" s="174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5" t="s">
        <v>121</v>
      </c>
      <c r="AT255" s="175" t="s">
        <v>117</v>
      </c>
      <c r="AU255" s="175" t="s">
        <v>133</v>
      </c>
      <c r="AY255" s="15" t="s">
        <v>122</v>
      </c>
      <c r="BE255" s="176">
        <f>IF(N255="základní",J255,0)</f>
        <v>0</v>
      </c>
      <c r="BF255" s="176">
        <f>IF(N255="snížená",J255,0)</f>
        <v>0</v>
      </c>
      <c r="BG255" s="176">
        <f>IF(N255="zákl. přenesená",J255,0)</f>
        <v>0</v>
      </c>
      <c r="BH255" s="176">
        <f>IF(N255="sníž. přenesená",J255,0)</f>
        <v>0</v>
      </c>
      <c r="BI255" s="176">
        <f>IF(N255="nulová",J255,0)</f>
        <v>0</v>
      </c>
      <c r="BJ255" s="15" t="s">
        <v>80</v>
      </c>
      <c r="BK255" s="176">
        <f>ROUND(I255*H255,2)</f>
        <v>0</v>
      </c>
      <c r="BL255" s="15" t="s">
        <v>121</v>
      </c>
      <c r="BM255" s="175" t="s">
        <v>325</v>
      </c>
    </row>
    <row r="256" spans="1:65" s="2" customFormat="1" ht="11.25">
      <c r="A256" s="32"/>
      <c r="B256" s="33"/>
      <c r="C256" s="34"/>
      <c r="D256" s="177" t="s">
        <v>123</v>
      </c>
      <c r="E256" s="34"/>
      <c r="F256" s="178" t="s">
        <v>324</v>
      </c>
      <c r="G256" s="34"/>
      <c r="H256" s="34"/>
      <c r="I256" s="179"/>
      <c r="J256" s="34"/>
      <c r="K256" s="34"/>
      <c r="L256" s="37"/>
      <c r="M256" s="180"/>
      <c r="N256" s="181"/>
      <c r="O256" s="69"/>
      <c r="P256" s="69"/>
      <c r="Q256" s="69"/>
      <c r="R256" s="69"/>
      <c r="S256" s="69"/>
      <c r="T256" s="70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5" t="s">
        <v>123</v>
      </c>
      <c r="AU256" s="15" t="s">
        <v>133</v>
      </c>
    </row>
    <row r="257" spans="1:65" s="2" customFormat="1" ht="16.5" customHeight="1">
      <c r="A257" s="32"/>
      <c r="B257" s="33"/>
      <c r="C257" s="164" t="s">
        <v>326</v>
      </c>
      <c r="D257" s="164" t="s">
        <v>117</v>
      </c>
      <c r="E257" s="165" t="s">
        <v>327</v>
      </c>
      <c r="F257" s="166" t="s">
        <v>328</v>
      </c>
      <c r="G257" s="167" t="s">
        <v>132</v>
      </c>
      <c r="H257" s="168">
        <v>0.45300000000000001</v>
      </c>
      <c r="I257" s="169"/>
      <c r="J257" s="170">
        <f>ROUND(I257*H257,2)</f>
        <v>0</v>
      </c>
      <c r="K257" s="166" t="s">
        <v>1</v>
      </c>
      <c r="L257" s="37"/>
      <c r="M257" s="171" t="s">
        <v>1</v>
      </c>
      <c r="N257" s="172" t="s">
        <v>38</v>
      </c>
      <c r="O257" s="69"/>
      <c r="P257" s="173">
        <f>O257*H257</f>
        <v>0</v>
      </c>
      <c r="Q257" s="173">
        <v>0</v>
      </c>
      <c r="R257" s="173">
        <f>Q257*H257</f>
        <v>0</v>
      </c>
      <c r="S257" s="173">
        <v>0</v>
      </c>
      <c r="T257" s="174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5" t="s">
        <v>121</v>
      </c>
      <c r="AT257" s="175" t="s">
        <v>117</v>
      </c>
      <c r="AU257" s="175" t="s">
        <v>133</v>
      </c>
      <c r="AY257" s="15" t="s">
        <v>122</v>
      </c>
      <c r="BE257" s="176">
        <f>IF(N257="základní",J257,0)</f>
        <v>0</v>
      </c>
      <c r="BF257" s="176">
        <f>IF(N257="snížená",J257,0)</f>
        <v>0</v>
      </c>
      <c r="BG257" s="176">
        <f>IF(N257="zákl. přenesená",J257,0)</f>
        <v>0</v>
      </c>
      <c r="BH257" s="176">
        <f>IF(N257="sníž. přenesená",J257,0)</f>
        <v>0</v>
      </c>
      <c r="BI257" s="176">
        <f>IF(N257="nulová",J257,0)</f>
        <v>0</v>
      </c>
      <c r="BJ257" s="15" t="s">
        <v>80</v>
      </c>
      <c r="BK257" s="176">
        <f>ROUND(I257*H257,2)</f>
        <v>0</v>
      </c>
      <c r="BL257" s="15" t="s">
        <v>121</v>
      </c>
      <c r="BM257" s="175" t="s">
        <v>329</v>
      </c>
    </row>
    <row r="258" spans="1:65" s="2" customFormat="1" ht="11.25">
      <c r="A258" s="32"/>
      <c r="B258" s="33"/>
      <c r="C258" s="34"/>
      <c r="D258" s="177" t="s">
        <v>123</v>
      </c>
      <c r="E258" s="34"/>
      <c r="F258" s="178" t="s">
        <v>328</v>
      </c>
      <c r="G258" s="34"/>
      <c r="H258" s="34"/>
      <c r="I258" s="179"/>
      <c r="J258" s="34"/>
      <c r="K258" s="34"/>
      <c r="L258" s="37"/>
      <c r="M258" s="180"/>
      <c r="N258" s="181"/>
      <c r="O258" s="69"/>
      <c r="P258" s="69"/>
      <c r="Q258" s="69"/>
      <c r="R258" s="69"/>
      <c r="S258" s="69"/>
      <c r="T258" s="70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5" t="s">
        <v>123</v>
      </c>
      <c r="AU258" s="15" t="s">
        <v>133</v>
      </c>
    </row>
    <row r="259" spans="1:65" s="13" customFormat="1" ht="20.85" customHeight="1">
      <c r="B259" s="198"/>
      <c r="C259" s="199"/>
      <c r="D259" s="200" t="s">
        <v>72</v>
      </c>
      <c r="E259" s="200" t="s">
        <v>127</v>
      </c>
      <c r="F259" s="200" t="s">
        <v>1</v>
      </c>
      <c r="G259" s="199"/>
      <c r="H259" s="199"/>
      <c r="I259" s="201"/>
      <c r="J259" s="202">
        <f>BK259</f>
        <v>0</v>
      </c>
      <c r="K259" s="199"/>
      <c r="L259" s="203"/>
      <c r="M259" s="204"/>
      <c r="N259" s="205"/>
      <c r="O259" s="205"/>
      <c r="P259" s="206">
        <v>0</v>
      </c>
      <c r="Q259" s="205"/>
      <c r="R259" s="206">
        <v>0</v>
      </c>
      <c r="S259" s="205"/>
      <c r="T259" s="207">
        <v>0</v>
      </c>
      <c r="AR259" s="208" t="s">
        <v>80</v>
      </c>
      <c r="AT259" s="209" t="s">
        <v>72</v>
      </c>
      <c r="AU259" s="209" t="s">
        <v>139</v>
      </c>
      <c r="AY259" s="208" t="s">
        <v>122</v>
      </c>
      <c r="BK259" s="210">
        <v>0</v>
      </c>
    </row>
    <row r="260" spans="1:65" s="13" customFormat="1" ht="20.85" customHeight="1">
      <c r="B260" s="198"/>
      <c r="C260" s="199"/>
      <c r="D260" s="200" t="s">
        <v>72</v>
      </c>
      <c r="E260" s="200" t="s">
        <v>330</v>
      </c>
      <c r="F260" s="200" t="s">
        <v>330</v>
      </c>
      <c r="G260" s="199"/>
      <c r="H260" s="199"/>
      <c r="I260" s="201"/>
      <c r="J260" s="202">
        <f>BK260</f>
        <v>0</v>
      </c>
      <c r="K260" s="199"/>
      <c r="L260" s="203"/>
      <c r="M260" s="204"/>
      <c r="N260" s="205"/>
      <c r="O260" s="205"/>
      <c r="P260" s="206">
        <f>SUM(P261:P265)</f>
        <v>0</v>
      </c>
      <c r="Q260" s="205"/>
      <c r="R260" s="206">
        <f>SUM(R261:R265)</f>
        <v>0</v>
      </c>
      <c r="S260" s="205"/>
      <c r="T260" s="207">
        <f>SUM(T261:T265)</f>
        <v>0</v>
      </c>
      <c r="AR260" s="208" t="s">
        <v>80</v>
      </c>
      <c r="AT260" s="209" t="s">
        <v>72</v>
      </c>
      <c r="AU260" s="209" t="s">
        <v>139</v>
      </c>
      <c r="AY260" s="208" t="s">
        <v>122</v>
      </c>
      <c r="BK260" s="210">
        <f>SUM(BK261:BK265)</f>
        <v>0</v>
      </c>
    </row>
    <row r="261" spans="1:65" s="2" customFormat="1" ht="16.5" customHeight="1">
      <c r="A261" s="32"/>
      <c r="B261" s="33"/>
      <c r="C261" s="164" t="s">
        <v>225</v>
      </c>
      <c r="D261" s="164" t="s">
        <v>117</v>
      </c>
      <c r="E261" s="165" t="s">
        <v>331</v>
      </c>
      <c r="F261" s="166" t="s">
        <v>332</v>
      </c>
      <c r="G261" s="167" t="s">
        <v>333</v>
      </c>
      <c r="H261" s="168">
        <v>90</v>
      </c>
      <c r="I261" s="169"/>
      <c r="J261" s="170">
        <f>ROUND(I261*H261,2)</f>
        <v>0</v>
      </c>
      <c r="K261" s="166" t="s">
        <v>1</v>
      </c>
      <c r="L261" s="37"/>
      <c r="M261" s="171" t="s">
        <v>1</v>
      </c>
      <c r="N261" s="172" t="s">
        <v>38</v>
      </c>
      <c r="O261" s="69"/>
      <c r="P261" s="173">
        <f>O261*H261</f>
        <v>0</v>
      </c>
      <c r="Q261" s="173">
        <v>0</v>
      </c>
      <c r="R261" s="173">
        <f>Q261*H261</f>
        <v>0</v>
      </c>
      <c r="S261" s="173">
        <v>0</v>
      </c>
      <c r="T261" s="174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5" t="s">
        <v>121</v>
      </c>
      <c r="AT261" s="175" t="s">
        <v>117</v>
      </c>
      <c r="AU261" s="175" t="s">
        <v>133</v>
      </c>
      <c r="AY261" s="15" t="s">
        <v>122</v>
      </c>
      <c r="BE261" s="176">
        <f>IF(N261="základní",J261,0)</f>
        <v>0</v>
      </c>
      <c r="BF261" s="176">
        <f>IF(N261="snížená",J261,0)</f>
        <v>0</v>
      </c>
      <c r="BG261" s="176">
        <f>IF(N261="zákl. přenesená",J261,0)</f>
        <v>0</v>
      </c>
      <c r="BH261" s="176">
        <f>IF(N261="sníž. přenesená",J261,0)</f>
        <v>0</v>
      </c>
      <c r="BI261" s="176">
        <f>IF(N261="nulová",J261,0)</f>
        <v>0</v>
      </c>
      <c r="BJ261" s="15" t="s">
        <v>80</v>
      </c>
      <c r="BK261" s="176">
        <f>ROUND(I261*H261,2)</f>
        <v>0</v>
      </c>
      <c r="BL261" s="15" t="s">
        <v>121</v>
      </c>
      <c r="BM261" s="175" t="s">
        <v>334</v>
      </c>
    </row>
    <row r="262" spans="1:65" s="2" customFormat="1" ht="11.25">
      <c r="A262" s="32"/>
      <c r="B262" s="33"/>
      <c r="C262" s="34"/>
      <c r="D262" s="177" t="s">
        <v>123</v>
      </c>
      <c r="E262" s="34"/>
      <c r="F262" s="178" t="s">
        <v>332</v>
      </c>
      <c r="G262" s="34"/>
      <c r="H262" s="34"/>
      <c r="I262" s="179"/>
      <c r="J262" s="34"/>
      <c r="K262" s="34"/>
      <c r="L262" s="37"/>
      <c r="M262" s="180"/>
      <c r="N262" s="181"/>
      <c r="O262" s="69"/>
      <c r="P262" s="69"/>
      <c r="Q262" s="69"/>
      <c r="R262" s="69"/>
      <c r="S262" s="69"/>
      <c r="T262" s="70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5" t="s">
        <v>123</v>
      </c>
      <c r="AU262" s="15" t="s">
        <v>133</v>
      </c>
    </row>
    <row r="263" spans="1:65" s="2" customFormat="1" ht="19.5">
      <c r="A263" s="32"/>
      <c r="B263" s="33"/>
      <c r="C263" s="34"/>
      <c r="D263" s="177" t="s">
        <v>172</v>
      </c>
      <c r="E263" s="34"/>
      <c r="F263" s="211" t="s">
        <v>335</v>
      </c>
      <c r="G263" s="34"/>
      <c r="H263" s="34"/>
      <c r="I263" s="179"/>
      <c r="J263" s="34"/>
      <c r="K263" s="34"/>
      <c r="L263" s="37"/>
      <c r="M263" s="180"/>
      <c r="N263" s="181"/>
      <c r="O263" s="69"/>
      <c r="P263" s="69"/>
      <c r="Q263" s="69"/>
      <c r="R263" s="69"/>
      <c r="S263" s="69"/>
      <c r="T263" s="70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5" t="s">
        <v>172</v>
      </c>
      <c r="AU263" s="15" t="s">
        <v>133</v>
      </c>
    </row>
    <row r="264" spans="1:65" s="2" customFormat="1" ht="16.5" customHeight="1">
      <c r="A264" s="32"/>
      <c r="B264" s="33"/>
      <c r="C264" s="164" t="s">
        <v>336</v>
      </c>
      <c r="D264" s="164" t="s">
        <v>117</v>
      </c>
      <c r="E264" s="165" t="s">
        <v>337</v>
      </c>
      <c r="F264" s="166" t="s">
        <v>338</v>
      </c>
      <c r="G264" s="167" t="s">
        <v>339</v>
      </c>
      <c r="H264" s="168">
        <v>1</v>
      </c>
      <c r="I264" s="169"/>
      <c r="J264" s="170">
        <f>ROUND(I264*H264,2)</f>
        <v>0</v>
      </c>
      <c r="K264" s="166" t="s">
        <v>1</v>
      </c>
      <c r="L264" s="37"/>
      <c r="M264" s="171" t="s">
        <v>1</v>
      </c>
      <c r="N264" s="172" t="s">
        <v>38</v>
      </c>
      <c r="O264" s="69"/>
      <c r="P264" s="173">
        <f>O264*H264</f>
        <v>0</v>
      </c>
      <c r="Q264" s="173">
        <v>0</v>
      </c>
      <c r="R264" s="173">
        <f>Q264*H264</f>
        <v>0</v>
      </c>
      <c r="S264" s="173">
        <v>0</v>
      </c>
      <c r="T264" s="174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5" t="s">
        <v>121</v>
      </c>
      <c r="AT264" s="175" t="s">
        <v>117</v>
      </c>
      <c r="AU264" s="175" t="s">
        <v>133</v>
      </c>
      <c r="AY264" s="15" t="s">
        <v>122</v>
      </c>
      <c r="BE264" s="176">
        <f>IF(N264="základní",J264,0)</f>
        <v>0</v>
      </c>
      <c r="BF264" s="176">
        <f>IF(N264="snížená",J264,0)</f>
        <v>0</v>
      </c>
      <c r="BG264" s="176">
        <f>IF(N264="zákl. přenesená",J264,0)</f>
        <v>0</v>
      </c>
      <c r="BH264" s="176">
        <f>IF(N264="sníž. přenesená",J264,0)</f>
        <v>0</v>
      </c>
      <c r="BI264" s="176">
        <f>IF(N264="nulová",J264,0)</f>
        <v>0</v>
      </c>
      <c r="BJ264" s="15" t="s">
        <v>80</v>
      </c>
      <c r="BK264" s="176">
        <f>ROUND(I264*H264,2)</f>
        <v>0</v>
      </c>
      <c r="BL264" s="15" t="s">
        <v>121</v>
      </c>
      <c r="BM264" s="175" t="s">
        <v>340</v>
      </c>
    </row>
    <row r="265" spans="1:65" s="2" customFormat="1" ht="11.25">
      <c r="A265" s="32"/>
      <c r="B265" s="33"/>
      <c r="C265" s="34"/>
      <c r="D265" s="177" t="s">
        <v>123</v>
      </c>
      <c r="E265" s="34"/>
      <c r="F265" s="178" t="s">
        <v>338</v>
      </c>
      <c r="G265" s="34"/>
      <c r="H265" s="34"/>
      <c r="I265" s="179"/>
      <c r="J265" s="34"/>
      <c r="K265" s="34"/>
      <c r="L265" s="37"/>
      <c r="M265" s="180"/>
      <c r="N265" s="181"/>
      <c r="O265" s="69"/>
      <c r="P265" s="69"/>
      <c r="Q265" s="69"/>
      <c r="R265" s="69"/>
      <c r="S265" s="69"/>
      <c r="T265" s="70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5" t="s">
        <v>123</v>
      </c>
      <c r="AU265" s="15" t="s">
        <v>133</v>
      </c>
    </row>
    <row r="266" spans="1:65" s="13" customFormat="1" ht="20.85" customHeight="1">
      <c r="B266" s="198"/>
      <c r="C266" s="199"/>
      <c r="D266" s="200" t="s">
        <v>72</v>
      </c>
      <c r="E266" s="200" t="s">
        <v>127</v>
      </c>
      <c r="F266" s="200" t="s">
        <v>1</v>
      </c>
      <c r="G266" s="199"/>
      <c r="H266" s="199"/>
      <c r="I266" s="201"/>
      <c r="J266" s="202">
        <f>BK266</f>
        <v>0</v>
      </c>
      <c r="K266" s="199"/>
      <c r="L266" s="203"/>
      <c r="M266" s="204"/>
      <c r="N266" s="205"/>
      <c r="O266" s="205"/>
      <c r="P266" s="206">
        <v>0</v>
      </c>
      <c r="Q266" s="205"/>
      <c r="R266" s="206">
        <v>0</v>
      </c>
      <c r="S266" s="205"/>
      <c r="T266" s="207">
        <v>0</v>
      </c>
      <c r="AR266" s="208" t="s">
        <v>80</v>
      </c>
      <c r="AT266" s="209" t="s">
        <v>72</v>
      </c>
      <c r="AU266" s="209" t="s">
        <v>139</v>
      </c>
      <c r="AY266" s="208" t="s">
        <v>122</v>
      </c>
      <c r="BK266" s="210">
        <v>0</v>
      </c>
    </row>
    <row r="267" spans="1:65" s="13" customFormat="1" ht="20.85" customHeight="1">
      <c r="B267" s="198"/>
      <c r="C267" s="199"/>
      <c r="D267" s="200" t="s">
        <v>72</v>
      </c>
      <c r="E267" s="200" t="s">
        <v>341</v>
      </c>
      <c r="F267" s="200" t="s">
        <v>341</v>
      </c>
      <c r="G267" s="199"/>
      <c r="H267" s="199"/>
      <c r="I267" s="201"/>
      <c r="J267" s="202">
        <f>BK267</f>
        <v>0</v>
      </c>
      <c r="K267" s="199"/>
      <c r="L267" s="203"/>
      <c r="M267" s="204"/>
      <c r="N267" s="205"/>
      <c r="O267" s="205"/>
      <c r="P267" s="206">
        <f>SUM(P268:P272)</f>
        <v>0</v>
      </c>
      <c r="Q267" s="205"/>
      <c r="R267" s="206">
        <f>SUM(R268:R272)</f>
        <v>0</v>
      </c>
      <c r="S267" s="205"/>
      <c r="T267" s="207">
        <f>SUM(T268:T272)</f>
        <v>0</v>
      </c>
      <c r="AR267" s="208" t="s">
        <v>80</v>
      </c>
      <c r="AT267" s="209" t="s">
        <v>72</v>
      </c>
      <c r="AU267" s="209" t="s">
        <v>139</v>
      </c>
      <c r="AY267" s="208" t="s">
        <v>122</v>
      </c>
      <c r="BK267" s="210">
        <f>SUM(BK268:BK272)</f>
        <v>0</v>
      </c>
    </row>
    <row r="268" spans="1:65" s="2" customFormat="1" ht="16.5" customHeight="1">
      <c r="A268" s="32"/>
      <c r="B268" s="33"/>
      <c r="C268" s="164" t="s">
        <v>228</v>
      </c>
      <c r="D268" s="164" t="s">
        <v>117</v>
      </c>
      <c r="E268" s="165" t="s">
        <v>342</v>
      </c>
      <c r="F268" s="166" t="s">
        <v>343</v>
      </c>
      <c r="G268" s="167" t="s">
        <v>339</v>
      </c>
      <c r="H268" s="168">
        <v>1</v>
      </c>
      <c r="I268" s="169"/>
      <c r="J268" s="170">
        <f>ROUND(I268*H268,2)</f>
        <v>0</v>
      </c>
      <c r="K268" s="166" t="s">
        <v>1</v>
      </c>
      <c r="L268" s="37"/>
      <c r="M268" s="171" t="s">
        <v>1</v>
      </c>
      <c r="N268" s="172" t="s">
        <v>38</v>
      </c>
      <c r="O268" s="69"/>
      <c r="P268" s="173">
        <f>O268*H268</f>
        <v>0</v>
      </c>
      <c r="Q268" s="173">
        <v>0</v>
      </c>
      <c r="R268" s="173">
        <f>Q268*H268</f>
        <v>0</v>
      </c>
      <c r="S268" s="173">
        <v>0</v>
      </c>
      <c r="T268" s="174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5" t="s">
        <v>121</v>
      </c>
      <c r="AT268" s="175" t="s">
        <v>117</v>
      </c>
      <c r="AU268" s="175" t="s">
        <v>133</v>
      </c>
      <c r="AY268" s="15" t="s">
        <v>122</v>
      </c>
      <c r="BE268" s="176">
        <f>IF(N268="základní",J268,0)</f>
        <v>0</v>
      </c>
      <c r="BF268" s="176">
        <f>IF(N268="snížená",J268,0)</f>
        <v>0</v>
      </c>
      <c r="BG268" s="176">
        <f>IF(N268="zákl. přenesená",J268,0)</f>
        <v>0</v>
      </c>
      <c r="BH268" s="176">
        <f>IF(N268="sníž. přenesená",J268,0)</f>
        <v>0</v>
      </c>
      <c r="BI268" s="176">
        <f>IF(N268="nulová",J268,0)</f>
        <v>0</v>
      </c>
      <c r="BJ268" s="15" t="s">
        <v>80</v>
      </c>
      <c r="BK268" s="176">
        <f>ROUND(I268*H268,2)</f>
        <v>0</v>
      </c>
      <c r="BL268" s="15" t="s">
        <v>121</v>
      </c>
      <c r="BM268" s="175" t="s">
        <v>344</v>
      </c>
    </row>
    <row r="269" spans="1:65" s="2" customFormat="1" ht="11.25">
      <c r="A269" s="32"/>
      <c r="B269" s="33"/>
      <c r="C269" s="34"/>
      <c r="D269" s="177" t="s">
        <v>123</v>
      </c>
      <c r="E269" s="34"/>
      <c r="F269" s="178" t="s">
        <v>343</v>
      </c>
      <c r="G269" s="34"/>
      <c r="H269" s="34"/>
      <c r="I269" s="179"/>
      <c r="J269" s="34"/>
      <c r="K269" s="34"/>
      <c r="L269" s="37"/>
      <c r="M269" s="180"/>
      <c r="N269" s="181"/>
      <c r="O269" s="69"/>
      <c r="P269" s="69"/>
      <c r="Q269" s="69"/>
      <c r="R269" s="69"/>
      <c r="S269" s="69"/>
      <c r="T269" s="70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5" t="s">
        <v>123</v>
      </c>
      <c r="AU269" s="15" t="s">
        <v>133</v>
      </c>
    </row>
    <row r="270" spans="1:65" s="2" customFormat="1" ht="16.5" customHeight="1">
      <c r="A270" s="32"/>
      <c r="B270" s="33"/>
      <c r="C270" s="164" t="s">
        <v>345</v>
      </c>
      <c r="D270" s="164" t="s">
        <v>117</v>
      </c>
      <c r="E270" s="165" t="s">
        <v>346</v>
      </c>
      <c r="F270" s="166" t="s">
        <v>347</v>
      </c>
      <c r="G270" s="167" t="s">
        <v>348</v>
      </c>
      <c r="H270" s="168">
        <v>1055.5409999999999</v>
      </c>
      <c r="I270" s="169"/>
      <c r="J270" s="170">
        <f>ROUND(I270*H270,2)</f>
        <v>0</v>
      </c>
      <c r="K270" s="166" t="s">
        <v>1</v>
      </c>
      <c r="L270" s="37"/>
      <c r="M270" s="171" t="s">
        <v>1</v>
      </c>
      <c r="N270" s="172" t="s">
        <v>38</v>
      </c>
      <c r="O270" s="69"/>
      <c r="P270" s="173">
        <f>O270*H270</f>
        <v>0</v>
      </c>
      <c r="Q270" s="173">
        <v>0</v>
      </c>
      <c r="R270" s="173">
        <f>Q270*H270</f>
        <v>0</v>
      </c>
      <c r="S270" s="173">
        <v>0</v>
      </c>
      <c r="T270" s="174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5" t="s">
        <v>121</v>
      </c>
      <c r="AT270" s="175" t="s">
        <v>117</v>
      </c>
      <c r="AU270" s="175" t="s">
        <v>133</v>
      </c>
      <c r="AY270" s="15" t="s">
        <v>122</v>
      </c>
      <c r="BE270" s="176">
        <f>IF(N270="základní",J270,0)</f>
        <v>0</v>
      </c>
      <c r="BF270" s="176">
        <f>IF(N270="snížená",J270,0)</f>
        <v>0</v>
      </c>
      <c r="BG270" s="176">
        <f>IF(N270="zákl. přenesená",J270,0)</f>
        <v>0</v>
      </c>
      <c r="BH270" s="176">
        <f>IF(N270="sníž. přenesená",J270,0)</f>
        <v>0</v>
      </c>
      <c r="BI270" s="176">
        <f>IF(N270="nulová",J270,0)</f>
        <v>0</v>
      </c>
      <c r="BJ270" s="15" t="s">
        <v>80</v>
      </c>
      <c r="BK270" s="176">
        <f>ROUND(I270*H270,2)</f>
        <v>0</v>
      </c>
      <c r="BL270" s="15" t="s">
        <v>121</v>
      </c>
      <c r="BM270" s="175" t="s">
        <v>349</v>
      </c>
    </row>
    <row r="271" spans="1:65" s="2" customFormat="1" ht="11.25">
      <c r="A271" s="32"/>
      <c r="B271" s="33"/>
      <c r="C271" s="34"/>
      <c r="D271" s="177" t="s">
        <v>123</v>
      </c>
      <c r="E271" s="34"/>
      <c r="F271" s="178" t="s">
        <v>347</v>
      </c>
      <c r="G271" s="34"/>
      <c r="H271" s="34"/>
      <c r="I271" s="179"/>
      <c r="J271" s="34"/>
      <c r="K271" s="34"/>
      <c r="L271" s="37"/>
      <c r="M271" s="180"/>
      <c r="N271" s="181"/>
      <c r="O271" s="69"/>
      <c r="P271" s="69"/>
      <c r="Q271" s="69"/>
      <c r="R271" s="69"/>
      <c r="S271" s="69"/>
      <c r="T271" s="70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T271" s="15" t="s">
        <v>123</v>
      </c>
      <c r="AU271" s="15" t="s">
        <v>133</v>
      </c>
    </row>
    <row r="272" spans="1:65" s="2" customFormat="1" ht="19.5">
      <c r="A272" s="32"/>
      <c r="B272" s="33"/>
      <c r="C272" s="34"/>
      <c r="D272" s="177" t="s">
        <v>172</v>
      </c>
      <c r="E272" s="34"/>
      <c r="F272" s="211" t="s">
        <v>350</v>
      </c>
      <c r="G272" s="34"/>
      <c r="H272" s="34"/>
      <c r="I272" s="179"/>
      <c r="J272" s="34"/>
      <c r="K272" s="34"/>
      <c r="L272" s="37"/>
      <c r="M272" s="180"/>
      <c r="N272" s="181"/>
      <c r="O272" s="69"/>
      <c r="P272" s="69"/>
      <c r="Q272" s="69"/>
      <c r="R272" s="69"/>
      <c r="S272" s="69"/>
      <c r="T272" s="70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5" t="s">
        <v>172</v>
      </c>
      <c r="AU272" s="15" t="s">
        <v>133</v>
      </c>
    </row>
    <row r="273" spans="1:63" s="13" customFormat="1" ht="20.85" customHeight="1">
      <c r="B273" s="198"/>
      <c r="C273" s="199"/>
      <c r="D273" s="200" t="s">
        <v>72</v>
      </c>
      <c r="E273" s="200" t="s">
        <v>127</v>
      </c>
      <c r="F273" s="200" t="s">
        <v>1</v>
      </c>
      <c r="G273" s="199"/>
      <c r="H273" s="199"/>
      <c r="I273" s="201"/>
      <c r="J273" s="202">
        <f>BK273</f>
        <v>0</v>
      </c>
      <c r="K273" s="199"/>
      <c r="L273" s="203"/>
      <c r="M273" s="212"/>
      <c r="N273" s="213"/>
      <c r="O273" s="213"/>
      <c r="P273" s="214">
        <v>0</v>
      </c>
      <c r="Q273" s="213"/>
      <c r="R273" s="214">
        <v>0</v>
      </c>
      <c r="S273" s="213"/>
      <c r="T273" s="215">
        <v>0</v>
      </c>
      <c r="AR273" s="208" t="s">
        <v>80</v>
      </c>
      <c r="AT273" s="209" t="s">
        <v>72</v>
      </c>
      <c r="AU273" s="209" t="s">
        <v>139</v>
      </c>
      <c r="AY273" s="208" t="s">
        <v>122</v>
      </c>
      <c r="BK273" s="210">
        <v>0</v>
      </c>
    </row>
    <row r="274" spans="1:63" s="2" customFormat="1" ht="6.95" customHeight="1">
      <c r="A274" s="32"/>
      <c r="B274" s="52"/>
      <c r="C274" s="53"/>
      <c r="D274" s="53"/>
      <c r="E274" s="53"/>
      <c r="F274" s="53"/>
      <c r="G274" s="53"/>
      <c r="H274" s="53"/>
      <c r="I274" s="53"/>
      <c r="J274" s="53"/>
      <c r="K274" s="53"/>
      <c r="L274" s="37"/>
      <c r="M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</row>
  </sheetData>
  <sheetProtection algorithmName="SHA-512" hashValue="z84Dc57NYDVwGM6Ohy2iLoR+6BTkiIuriwLX6NxiKpx+qxHSyYvzN8qe91mxVOLavV8CgkqahQA8b8IXDmPB6Q==" saltValue="azYGnWyuJ2vClPBl/PrBHa433niTEkGLE5YpCIsDJak2HQUanAesAT0Pm1iWC58Tz69xfg0PEIJ0pdCsPDbIHQ==" spinCount="100000" sheet="1" objects="1" scenarios="1" formatColumns="0" formatRows="0" autoFilter="0"/>
  <autoFilter ref="C130:K273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022023 - ZŠ Májová - reko...</vt:lpstr>
      <vt:lpstr>'022023 - ZŠ Májová - reko...'!Názvy_tisku</vt:lpstr>
      <vt:lpstr>'Rekapitulace stavby'!Názvy_tisku</vt:lpstr>
      <vt:lpstr>'022023 - ZŠ Májová - reko...'!Oblast_tisku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Klucho Martin</dc:creator>
  <cp:lastModifiedBy>mklucho</cp:lastModifiedBy>
  <dcterms:created xsi:type="dcterms:W3CDTF">2023-02-17T12:13:13Z</dcterms:created>
  <dcterms:modified xsi:type="dcterms:W3CDTF">2023-02-17T12:16:04Z</dcterms:modified>
</cp:coreProperties>
</file>